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H22" sheetId="1" r:id="rId1"/>
    <sheet name="H17" sheetId="2" r:id="rId2"/>
    <sheet name="H12" sheetId="3" r:id="rId3"/>
    <sheet name="H7" sheetId="4" r:id="rId4"/>
  </sheets>
  <definedNames/>
  <calcPr fullCalcOnLoad="1"/>
</workbook>
</file>

<file path=xl/sharedStrings.xml><?xml version="1.0" encoding="utf-8"?>
<sst xmlns="http://schemas.openxmlformats.org/spreadsheetml/2006/main" count="363" uniqueCount="56">
  <si>
    <t>-</t>
  </si>
  <si>
    <t>性　別</t>
  </si>
  <si>
    <t>年齢不詳</t>
  </si>
  <si>
    <t>合　　計</t>
  </si>
  <si>
    <t>総　数</t>
  </si>
  <si>
    <t>0～ 4歳</t>
  </si>
  <si>
    <t>5～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</si>
  <si>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</si>
  <si>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</si>
  <si>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</si>
  <si>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</si>
  <si>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</si>
  <si>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</si>
  <si>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</si>
  <si>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</si>
  <si>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</si>
  <si>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</si>
  <si>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</si>
  <si>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</si>
  <si>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</si>
  <si>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</si>
  <si>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</si>
  <si>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</si>
  <si>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</si>
  <si>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</si>
  <si>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</si>
  <si>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(再掲)15歳未満</t>
  </si>
  <si>
    <t>(再掲)15～64歳</t>
  </si>
  <si>
    <t>(再掲)65歳以上</t>
  </si>
  <si>
    <t>(再掲)75歳以上</t>
  </si>
  <si>
    <t>(再掲)85歳以上</t>
  </si>
  <si>
    <t>(再掲)平均年齢</t>
  </si>
  <si>
    <t>(再掲)外国人</t>
  </si>
  <si>
    <t>大字南畑</t>
  </si>
  <si>
    <t>総数</t>
  </si>
  <si>
    <t>男</t>
  </si>
  <si>
    <t>女</t>
  </si>
  <si>
    <t>大字豊岡</t>
  </si>
  <si>
    <t>大字平道</t>
  </si>
  <si>
    <t>総数</t>
  </si>
  <si>
    <t>男</t>
  </si>
  <si>
    <t>女</t>
  </si>
  <si>
    <t>大字広瀬</t>
  </si>
  <si>
    <t>大字藤原</t>
  </si>
  <si>
    <t>大字川崎</t>
  </si>
  <si>
    <t>大字大神</t>
  </si>
  <si>
    <t>大字真那井</t>
  </si>
  <si>
    <t>総数</t>
  </si>
  <si>
    <t>男</t>
  </si>
  <si>
    <t>女</t>
  </si>
  <si>
    <t>日　　出　　　　　（大字なし）</t>
  </si>
  <si>
    <t>地　域　名</t>
  </si>
  <si>
    <t>平成１７年国勢調査大字別年代別人口</t>
  </si>
  <si>
    <t>平成２２年国勢調査大字別年代別人口</t>
  </si>
  <si>
    <t>平成１２年国勢調査大字別年代別人口</t>
  </si>
  <si>
    <t>平成７年国勢調査大字別年代別人口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</si>
</sst>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#"/>
    <numFmt numFmtId="178" formatCode="0.0_);[Red]\(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177" fontId="0" fillId="0" borderId="1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4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2" sqref="D12"/>
    </sheetView>
  </sheetViews>
  <sheetFormatPr defaultColWidth="9.00390625" defaultRowHeight="13.5"/>
  <cols>
    <col min="1" max="1" width="11.125" style="2" customWidth="1"/>
    <col min="2" max="2" width="6.875" style="2" customWidth="1"/>
    <col min="3" max="24" width="9.375" style="1" customWidth="1"/>
    <col min="25" max="25" width="10.00390625" style="1" customWidth="1"/>
    <col min="26" max="32" width="13.125" style="1" customWidth="1"/>
    <col min="33" max="16384" width="9.00390625" style="1" customWidth="1"/>
  </cols>
  <sheetData>
    <row r="1" ht="17.25">
      <c r="A1" s="6" t="s">
        <v>53</v>
      </c>
    </row>
    <row r="4" spans="1:32" s="4" customFormat="1" ht="22.5" customHeight="1">
      <c r="A4" s="3" t="s">
        <v>51</v>
      </c>
      <c r="B4" s="3" t="s">
        <v>1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</row>
    <row r="5" spans="1:32" s="4" customFormat="1" ht="22.5" customHeight="1">
      <c r="A5" s="10" t="s">
        <v>33</v>
      </c>
      <c r="B5" s="3" t="s">
        <v>34</v>
      </c>
      <c r="C5" s="7">
        <f aca="true" t="shared" si="0" ref="C5:C12">SUM(D5:Y5)</f>
        <v>300</v>
      </c>
      <c r="D5" s="7">
        <v>7</v>
      </c>
      <c r="E5" s="7">
        <v>4</v>
      </c>
      <c r="F5" s="7">
        <v>3</v>
      </c>
      <c r="G5" s="7">
        <v>11</v>
      </c>
      <c r="H5" s="7">
        <v>3</v>
      </c>
      <c r="I5" s="7">
        <v>15</v>
      </c>
      <c r="J5" s="7">
        <v>8</v>
      </c>
      <c r="K5" s="7">
        <v>12</v>
      </c>
      <c r="L5" s="7">
        <v>13</v>
      </c>
      <c r="M5" s="7">
        <v>14</v>
      </c>
      <c r="N5" s="7">
        <v>24</v>
      </c>
      <c r="O5" s="7">
        <v>24</v>
      </c>
      <c r="P5" s="7">
        <v>37</v>
      </c>
      <c r="Q5" s="7">
        <v>24</v>
      </c>
      <c r="R5" s="7">
        <v>16</v>
      </c>
      <c r="S5" s="7">
        <v>30</v>
      </c>
      <c r="T5" s="7">
        <v>34</v>
      </c>
      <c r="U5" s="7">
        <v>16</v>
      </c>
      <c r="V5" s="7">
        <v>5</v>
      </c>
      <c r="W5" s="7">
        <v>0</v>
      </c>
      <c r="X5" s="7">
        <v>0</v>
      </c>
      <c r="Y5" s="7">
        <v>0</v>
      </c>
      <c r="Z5" s="7">
        <v>14</v>
      </c>
      <c r="AA5" s="7">
        <v>161</v>
      </c>
      <c r="AB5" s="7">
        <v>125</v>
      </c>
      <c r="AC5" s="7">
        <v>85</v>
      </c>
      <c r="AD5" s="7">
        <v>21</v>
      </c>
      <c r="AE5" s="8">
        <v>57.89333333</v>
      </c>
      <c r="AF5" s="7">
        <v>2</v>
      </c>
    </row>
    <row r="6" spans="1:34" s="4" customFormat="1" ht="22.5" customHeight="1">
      <c r="A6" s="11"/>
      <c r="B6" s="3" t="s">
        <v>35</v>
      </c>
      <c r="C6" s="7">
        <f t="shared" si="0"/>
        <v>147</v>
      </c>
      <c r="D6" s="7">
        <v>4</v>
      </c>
      <c r="E6" s="7">
        <v>2</v>
      </c>
      <c r="F6" s="7">
        <v>2</v>
      </c>
      <c r="G6" s="7">
        <v>3</v>
      </c>
      <c r="H6" s="7">
        <v>1</v>
      </c>
      <c r="I6" s="7">
        <v>8</v>
      </c>
      <c r="J6" s="7">
        <v>6</v>
      </c>
      <c r="K6" s="7">
        <v>7</v>
      </c>
      <c r="L6" s="7">
        <v>8</v>
      </c>
      <c r="M6" s="7">
        <v>9</v>
      </c>
      <c r="N6" s="7">
        <v>11</v>
      </c>
      <c r="O6" s="7">
        <v>14</v>
      </c>
      <c r="P6" s="7">
        <v>16</v>
      </c>
      <c r="Q6" s="7">
        <v>18</v>
      </c>
      <c r="R6" s="7">
        <v>6</v>
      </c>
      <c r="S6" s="7">
        <v>11</v>
      </c>
      <c r="T6" s="7">
        <v>14</v>
      </c>
      <c r="U6" s="7">
        <v>6</v>
      </c>
      <c r="V6" s="7">
        <v>1</v>
      </c>
      <c r="W6" s="7">
        <v>0</v>
      </c>
      <c r="X6" s="7">
        <v>0</v>
      </c>
      <c r="Y6" s="7">
        <v>0</v>
      </c>
      <c r="Z6" s="7">
        <v>8</v>
      </c>
      <c r="AA6" s="7">
        <v>83</v>
      </c>
      <c r="AB6" s="7">
        <v>56</v>
      </c>
      <c r="AC6" s="7">
        <v>32</v>
      </c>
      <c r="AD6" s="7">
        <v>7</v>
      </c>
      <c r="AE6" s="8">
        <v>55.93537</v>
      </c>
      <c r="AF6" s="7">
        <v>1</v>
      </c>
      <c r="AH6">
        <v>43.853963</v>
      </c>
    </row>
    <row r="7" spans="1:34" s="4" customFormat="1" ht="22.5" customHeight="1">
      <c r="A7" s="12"/>
      <c r="B7" s="3" t="s">
        <v>36</v>
      </c>
      <c r="C7" s="7">
        <f t="shared" si="0"/>
        <v>153</v>
      </c>
      <c r="D7" s="7">
        <v>3</v>
      </c>
      <c r="E7" s="7">
        <v>2</v>
      </c>
      <c r="F7" s="7">
        <v>1</v>
      </c>
      <c r="G7" s="7">
        <v>8</v>
      </c>
      <c r="H7" s="7">
        <v>2</v>
      </c>
      <c r="I7" s="7">
        <v>7</v>
      </c>
      <c r="J7" s="7">
        <v>2</v>
      </c>
      <c r="K7" s="7">
        <v>5</v>
      </c>
      <c r="L7" s="7">
        <v>5</v>
      </c>
      <c r="M7" s="7">
        <v>5</v>
      </c>
      <c r="N7" s="7">
        <v>13</v>
      </c>
      <c r="O7" s="7">
        <v>10</v>
      </c>
      <c r="P7" s="7">
        <v>21</v>
      </c>
      <c r="Q7" s="7">
        <v>6</v>
      </c>
      <c r="R7" s="7">
        <v>10</v>
      </c>
      <c r="S7" s="7">
        <v>19</v>
      </c>
      <c r="T7" s="7">
        <v>20</v>
      </c>
      <c r="U7" s="7">
        <v>10</v>
      </c>
      <c r="V7" s="7">
        <v>4</v>
      </c>
      <c r="W7" s="7">
        <v>0</v>
      </c>
      <c r="X7" s="7">
        <v>0</v>
      </c>
      <c r="Y7" s="7">
        <v>0</v>
      </c>
      <c r="Z7" s="7">
        <v>6</v>
      </c>
      <c r="AA7" s="7">
        <v>78</v>
      </c>
      <c r="AB7" s="7">
        <v>69</v>
      </c>
      <c r="AC7" s="7">
        <v>53</v>
      </c>
      <c r="AD7" s="7">
        <v>14</v>
      </c>
      <c r="AE7" s="8">
        <v>59.77451</v>
      </c>
      <c r="AF7" s="7">
        <v>1</v>
      </c>
      <c r="AH7">
        <v>55.93537415</v>
      </c>
    </row>
    <row r="8" spans="1:34" s="4" customFormat="1" ht="22.5" customHeight="1">
      <c r="A8" s="10" t="s">
        <v>37</v>
      </c>
      <c r="B8" s="3" t="s">
        <v>34</v>
      </c>
      <c r="C8" s="7">
        <f t="shared" si="0"/>
        <v>6821</v>
      </c>
      <c r="D8" s="7">
        <v>339</v>
      </c>
      <c r="E8" s="7">
        <v>330</v>
      </c>
      <c r="F8" s="7">
        <v>358</v>
      </c>
      <c r="G8" s="7">
        <v>277</v>
      </c>
      <c r="H8" s="7">
        <v>348</v>
      </c>
      <c r="I8" s="7">
        <v>416</v>
      </c>
      <c r="J8" s="7">
        <v>474</v>
      </c>
      <c r="K8" s="7">
        <v>498</v>
      </c>
      <c r="L8" s="7">
        <v>382</v>
      </c>
      <c r="M8" s="7">
        <v>381</v>
      </c>
      <c r="N8" s="7">
        <v>401</v>
      </c>
      <c r="O8" s="7">
        <v>452</v>
      </c>
      <c r="P8" s="7">
        <v>528</v>
      </c>
      <c r="Q8" s="7">
        <v>447</v>
      </c>
      <c r="R8" s="7">
        <v>390</v>
      </c>
      <c r="S8" s="7">
        <v>323</v>
      </c>
      <c r="T8" s="7">
        <v>235</v>
      </c>
      <c r="U8" s="7">
        <v>147</v>
      </c>
      <c r="V8" s="7">
        <v>53</v>
      </c>
      <c r="W8" s="7">
        <v>16</v>
      </c>
      <c r="X8" s="7">
        <v>0</v>
      </c>
      <c r="Y8" s="7">
        <v>26</v>
      </c>
      <c r="Z8" s="7">
        <v>1027</v>
      </c>
      <c r="AA8" s="7">
        <v>4157</v>
      </c>
      <c r="AB8" s="7">
        <v>1611</v>
      </c>
      <c r="AC8" s="7">
        <v>774</v>
      </c>
      <c r="AD8" s="7">
        <v>216</v>
      </c>
      <c r="AE8" s="8">
        <v>44.50883002</v>
      </c>
      <c r="AF8" s="7">
        <v>81</v>
      </c>
      <c r="AH8">
        <v>43.29690461</v>
      </c>
    </row>
    <row r="9" spans="1:34" s="4" customFormat="1" ht="22.5" customHeight="1">
      <c r="A9" s="11"/>
      <c r="B9" s="3" t="s">
        <v>35</v>
      </c>
      <c r="C9" s="7">
        <f t="shared" si="0"/>
        <v>3184</v>
      </c>
      <c r="D9" s="7">
        <v>169</v>
      </c>
      <c r="E9" s="7">
        <v>166</v>
      </c>
      <c r="F9" s="7">
        <v>172</v>
      </c>
      <c r="G9" s="7">
        <v>142</v>
      </c>
      <c r="H9" s="7">
        <v>152</v>
      </c>
      <c r="I9" s="7">
        <v>212</v>
      </c>
      <c r="J9" s="7">
        <v>214</v>
      </c>
      <c r="K9" s="7">
        <v>226</v>
      </c>
      <c r="L9" s="7">
        <v>178</v>
      </c>
      <c r="M9" s="7">
        <v>191</v>
      </c>
      <c r="N9" s="7">
        <v>197</v>
      </c>
      <c r="O9" s="7">
        <v>206</v>
      </c>
      <c r="P9" s="7">
        <v>248</v>
      </c>
      <c r="Q9" s="7">
        <v>205</v>
      </c>
      <c r="R9" s="7">
        <v>186</v>
      </c>
      <c r="S9" s="7">
        <v>152</v>
      </c>
      <c r="T9" s="7">
        <v>79</v>
      </c>
      <c r="U9" s="7">
        <v>50</v>
      </c>
      <c r="V9" s="7">
        <v>17</v>
      </c>
      <c r="W9" s="7">
        <v>4</v>
      </c>
      <c r="X9" s="7">
        <v>0</v>
      </c>
      <c r="Y9" s="7">
        <v>18</v>
      </c>
      <c r="Z9" s="7">
        <v>507</v>
      </c>
      <c r="AA9" s="7">
        <v>1966</v>
      </c>
      <c r="AB9" s="7">
        <v>693</v>
      </c>
      <c r="AC9" s="7">
        <v>302</v>
      </c>
      <c r="AD9" s="7">
        <v>71</v>
      </c>
      <c r="AE9" s="8">
        <v>43.2969</v>
      </c>
      <c r="AF9" s="7">
        <v>4</v>
      </c>
      <c r="AH9">
        <v>50.05921053</v>
      </c>
    </row>
    <row r="10" spans="1:34" s="4" customFormat="1" ht="22.5" customHeight="1">
      <c r="A10" s="12"/>
      <c r="B10" s="3" t="s">
        <v>36</v>
      </c>
      <c r="C10" s="7">
        <f t="shared" si="0"/>
        <v>3637</v>
      </c>
      <c r="D10" s="7">
        <v>170</v>
      </c>
      <c r="E10" s="7">
        <v>164</v>
      </c>
      <c r="F10" s="7">
        <v>186</v>
      </c>
      <c r="G10" s="7">
        <v>135</v>
      </c>
      <c r="H10" s="7">
        <v>196</v>
      </c>
      <c r="I10" s="7">
        <v>204</v>
      </c>
      <c r="J10" s="7">
        <v>260</v>
      </c>
      <c r="K10" s="7">
        <v>272</v>
      </c>
      <c r="L10" s="7">
        <v>204</v>
      </c>
      <c r="M10" s="7">
        <v>190</v>
      </c>
      <c r="N10" s="7">
        <v>204</v>
      </c>
      <c r="O10" s="7">
        <v>246</v>
      </c>
      <c r="P10" s="7">
        <v>280</v>
      </c>
      <c r="Q10" s="7">
        <v>242</v>
      </c>
      <c r="R10" s="7">
        <v>204</v>
      </c>
      <c r="S10" s="7">
        <v>171</v>
      </c>
      <c r="T10" s="7">
        <v>156</v>
      </c>
      <c r="U10" s="7">
        <v>97</v>
      </c>
      <c r="V10" s="7">
        <v>36</v>
      </c>
      <c r="W10" s="7">
        <v>12</v>
      </c>
      <c r="X10" s="7">
        <v>0</v>
      </c>
      <c r="Y10" s="7">
        <v>8</v>
      </c>
      <c r="Z10" s="7">
        <v>520</v>
      </c>
      <c r="AA10" s="7">
        <v>2191</v>
      </c>
      <c r="AB10" s="7">
        <v>918</v>
      </c>
      <c r="AC10" s="7">
        <v>472</v>
      </c>
      <c r="AD10" s="7">
        <v>145</v>
      </c>
      <c r="AE10" s="8">
        <v>45.56613392</v>
      </c>
      <c r="AF10" s="7">
        <v>77</v>
      </c>
      <c r="AH10">
        <v>40.45113187</v>
      </c>
    </row>
    <row r="11" spans="1:63" s="4" customFormat="1" ht="22.5" customHeight="1">
      <c r="A11" s="10" t="s">
        <v>38</v>
      </c>
      <c r="B11" s="3" t="s">
        <v>34</v>
      </c>
      <c r="C11" s="7">
        <f t="shared" si="0"/>
        <v>329</v>
      </c>
      <c r="D11" s="7">
        <v>4</v>
      </c>
      <c r="E11" s="7">
        <v>16</v>
      </c>
      <c r="F11" s="7">
        <v>19</v>
      </c>
      <c r="G11" s="7">
        <v>8</v>
      </c>
      <c r="H11" s="7">
        <v>16</v>
      </c>
      <c r="I11" s="7">
        <v>13</v>
      </c>
      <c r="J11" s="7">
        <v>9</v>
      </c>
      <c r="K11" s="7">
        <v>19</v>
      </c>
      <c r="L11" s="7">
        <v>14</v>
      </c>
      <c r="M11" s="7">
        <v>19</v>
      </c>
      <c r="N11" s="7">
        <v>25</v>
      </c>
      <c r="O11" s="7">
        <v>31</v>
      </c>
      <c r="P11" s="7">
        <v>24</v>
      </c>
      <c r="Q11" s="7">
        <v>31</v>
      </c>
      <c r="R11" s="7">
        <v>26</v>
      </c>
      <c r="S11" s="7">
        <v>31</v>
      </c>
      <c r="T11" s="7">
        <v>12</v>
      </c>
      <c r="U11" s="7">
        <v>10</v>
      </c>
      <c r="V11" s="7">
        <v>2</v>
      </c>
      <c r="W11" s="7">
        <v>0</v>
      </c>
      <c r="X11" s="7">
        <v>0</v>
      </c>
      <c r="Y11" s="7">
        <v>0</v>
      </c>
      <c r="Z11" s="7">
        <v>39</v>
      </c>
      <c r="AA11" s="7">
        <v>178</v>
      </c>
      <c r="AB11" s="7">
        <v>112</v>
      </c>
      <c r="AC11" s="7">
        <v>55</v>
      </c>
      <c r="AD11" s="7">
        <v>12</v>
      </c>
      <c r="AE11" s="8">
        <v>50.90425532</v>
      </c>
      <c r="AF11" s="7">
        <v>0</v>
      </c>
      <c r="AG11" s="1"/>
      <c r="AH11">
        <v>51.61111111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9" s="4" customFormat="1" ht="22.5" customHeight="1">
      <c r="A12" s="11"/>
      <c r="B12" s="3" t="s">
        <v>35</v>
      </c>
      <c r="C12" s="7">
        <f t="shared" si="0"/>
        <v>152</v>
      </c>
      <c r="D12" s="7">
        <v>2</v>
      </c>
      <c r="E12" s="7">
        <v>5</v>
      </c>
      <c r="F12" s="7">
        <v>7</v>
      </c>
      <c r="G12" s="7">
        <v>6</v>
      </c>
      <c r="H12" s="7">
        <v>13</v>
      </c>
      <c r="I12" s="7">
        <v>7</v>
      </c>
      <c r="J12" s="7">
        <v>3</v>
      </c>
      <c r="K12" s="7">
        <v>7</v>
      </c>
      <c r="L12" s="7">
        <v>8</v>
      </c>
      <c r="M12" s="7">
        <v>8</v>
      </c>
      <c r="N12" s="7">
        <v>11</v>
      </c>
      <c r="O12" s="7">
        <v>15</v>
      </c>
      <c r="P12" s="7">
        <v>12</v>
      </c>
      <c r="Q12" s="7">
        <v>13</v>
      </c>
      <c r="R12" s="7">
        <v>9</v>
      </c>
      <c r="S12" s="7">
        <v>17</v>
      </c>
      <c r="T12" s="7">
        <v>5</v>
      </c>
      <c r="U12" s="7">
        <v>3</v>
      </c>
      <c r="V12" s="7">
        <v>1</v>
      </c>
      <c r="W12" s="7">
        <v>0</v>
      </c>
      <c r="X12" s="7">
        <v>0</v>
      </c>
      <c r="Y12" s="7">
        <v>0</v>
      </c>
      <c r="Z12" s="7">
        <v>14</v>
      </c>
      <c r="AA12" s="7">
        <v>90</v>
      </c>
      <c r="AB12" s="7">
        <v>48</v>
      </c>
      <c r="AC12" s="7">
        <v>26</v>
      </c>
      <c r="AD12" s="7">
        <v>4</v>
      </c>
      <c r="AE12" s="8">
        <v>50.05921</v>
      </c>
      <c r="AF12" s="7">
        <v>0</v>
      </c>
      <c r="AG12" s="1"/>
      <c r="AH12">
        <v>46.67190177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s="4" customFormat="1" ht="22.5" customHeight="1">
      <c r="A13" s="12"/>
      <c r="B13" s="3" t="s">
        <v>36</v>
      </c>
      <c r="C13" s="7">
        <f aca="true" t="shared" si="1" ref="C13:C24">SUM(D13:Y13)</f>
        <v>177</v>
      </c>
      <c r="D13" s="7">
        <v>2</v>
      </c>
      <c r="E13" s="7">
        <v>11</v>
      </c>
      <c r="F13" s="7">
        <v>12</v>
      </c>
      <c r="G13" s="7">
        <v>2</v>
      </c>
      <c r="H13" s="7">
        <v>3</v>
      </c>
      <c r="I13" s="7">
        <v>6</v>
      </c>
      <c r="J13" s="7">
        <v>6</v>
      </c>
      <c r="K13" s="7">
        <v>12</v>
      </c>
      <c r="L13" s="7">
        <v>6</v>
      </c>
      <c r="M13" s="7">
        <v>11</v>
      </c>
      <c r="N13" s="7">
        <v>14</v>
      </c>
      <c r="O13" s="7">
        <v>16</v>
      </c>
      <c r="P13" s="7">
        <v>12</v>
      </c>
      <c r="Q13" s="7">
        <v>18</v>
      </c>
      <c r="R13" s="7">
        <v>17</v>
      </c>
      <c r="S13" s="7">
        <v>14</v>
      </c>
      <c r="T13" s="7">
        <v>7</v>
      </c>
      <c r="U13" s="7">
        <v>7</v>
      </c>
      <c r="V13" s="7">
        <v>1</v>
      </c>
      <c r="W13" s="7">
        <v>0</v>
      </c>
      <c r="X13" s="7">
        <v>0</v>
      </c>
      <c r="Y13" s="7">
        <v>0</v>
      </c>
      <c r="Z13" s="7">
        <v>25</v>
      </c>
      <c r="AA13" s="7">
        <v>88</v>
      </c>
      <c r="AB13" s="7">
        <v>64</v>
      </c>
      <c r="AC13" s="7">
        <v>29</v>
      </c>
      <c r="AD13" s="7">
        <v>8</v>
      </c>
      <c r="AE13" s="8">
        <v>51.6299435</v>
      </c>
      <c r="AF13" s="7">
        <v>0</v>
      </c>
      <c r="AG13" s="1"/>
      <c r="AH13">
        <v>42.48370156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s="4" customFormat="1" ht="22.5" customHeight="1">
      <c r="A14" s="13" t="s">
        <v>50</v>
      </c>
      <c r="B14" s="3" t="s">
        <v>34</v>
      </c>
      <c r="C14" s="7">
        <f t="shared" si="1"/>
        <v>5903</v>
      </c>
      <c r="D14" s="7">
        <v>388</v>
      </c>
      <c r="E14" s="7">
        <v>349</v>
      </c>
      <c r="F14" s="7">
        <v>290</v>
      </c>
      <c r="G14" s="7">
        <v>260</v>
      </c>
      <c r="H14" s="7">
        <v>241</v>
      </c>
      <c r="I14" s="7">
        <v>364</v>
      </c>
      <c r="J14" s="7">
        <v>481</v>
      </c>
      <c r="K14" s="7">
        <v>461</v>
      </c>
      <c r="L14" s="7">
        <v>413</v>
      </c>
      <c r="M14" s="7">
        <v>335</v>
      </c>
      <c r="N14" s="7">
        <v>295</v>
      </c>
      <c r="O14" s="7">
        <v>290</v>
      </c>
      <c r="P14" s="7">
        <v>404</v>
      </c>
      <c r="Q14" s="7">
        <v>314</v>
      </c>
      <c r="R14" s="7">
        <v>256</v>
      </c>
      <c r="S14" s="7">
        <v>252</v>
      </c>
      <c r="T14" s="7">
        <v>234</v>
      </c>
      <c r="U14" s="7">
        <v>150</v>
      </c>
      <c r="V14" s="7">
        <v>75</v>
      </c>
      <c r="W14" s="7">
        <v>24</v>
      </c>
      <c r="X14" s="7">
        <v>7</v>
      </c>
      <c r="Y14" s="7">
        <v>20</v>
      </c>
      <c r="Z14" s="7">
        <v>1027</v>
      </c>
      <c r="AA14" s="7">
        <v>3544</v>
      </c>
      <c r="AB14" s="7">
        <v>1312</v>
      </c>
      <c r="AC14" s="7">
        <v>742</v>
      </c>
      <c r="AD14" s="7">
        <v>256</v>
      </c>
      <c r="AE14" s="8">
        <v>42.9026857</v>
      </c>
      <c r="AF14" s="7">
        <v>22</v>
      </c>
      <c r="AG14" s="1"/>
      <c r="AH14">
        <v>46.26596695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s="4" customFormat="1" ht="22.5" customHeight="1">
      <c r="A15" s="14"/>
      <c r="B15" s="3" t="s">
        <v>35</v>
      </c>
      <c r="C15" s="7">
        <f t="shared" si="1"/>
        <v>2799</v>
      </c>
      <c r="D15" s="7">
        <v>195</v>
      </c>
      <c r="E15" s="7">
        <v>183</v>
      </c>
      <c r="F15" s="7">
        <v>161</v>
      </c>
      <c r="G15" s="7">
        <v>133</v>
      </c>
      <c r="H15" s="7">
        <v>110</v>
      </c>
      <c r="I15" s="7">
        <v>185</v>
      </c>
      <c r="J15" s="7">
        <v>240</v>
      </c>
      <c r="K15" s="7">
        <v>221</v>
      </c>
      <c r="L15" s="7">
        <v>195</v>
      </c>
      <c r="M15" s="7">
        <v>168</v>
      </c>
      <c r="N15" s="7">
        <v>150</v>
      </c>
      <c r="O15" s="7">
        <v>145</v>
      </c>
      <c r="P15" s="7">
        <v>187</v>
      </c>
      <c r="Q15" s="7">
        <v>149</v>
      </c>
      <c r="R15" s="7">
        <v>114</v>
      </c>
      <c r="S15" s="7">
        <v>94</v>
      </c>
      <c r="T15" s="7">
        <v>91</v>
      </c>
      <c r="U15" s="7">
        <v>39</v>
      </c>
      <c r="V15" s="7">
        <v>18</v>
      </c>
      <c r="W15" s="7">
        <v>5</v>
      </c>
      <c r="X15" s="7">
        <v>0</v>
      </c>
      <c r="Y15" s="7">
        <v>16</v>
      </c>
      <c r="Z15" s="7">
        <v>539</v>
      </c>
      <c r="AA15" s="7">
        <v>1734</v>
      </c>
      <c r="AB15" s="7">
        <v>510</v>
      </c>
      <c r="AC15" s="7">
        <v>247</v>
      </c>
      <c r="AD15" s="7">
        <v>62</v>
      </c>
      <c r="AE15" s="8">
        <v>40.45113</v>
      </c>
      <c r="AF15" s="7">
        <v>7</v>
      </c>
      <c r="AG15" s="1"/>
      <c r="AH15">
        <v>50.34341637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s="4" customFormat="1" ht="22.5" customHeight="1">
      <c r="A16" s="15"/>
      <c r="B16" s="3" t="s">
        <v>36</v>
      </c>
      <c r="C16" s="7">
        <f t="shared" si="1"/>
        <v>3104</v>
      </c>
      <c r="D16" s="7">
        <v>193</v>
      </c>
      <c r="E16" s="7">
        <v>166</v>
      </c>
      <c r="F16" s="7">
        <v>129</v>
      </c>
      <c r="G16" s="7">
        <v>127</v>
      </c>
      <c r="H16" s="7">
        <v>131</v>
      </c>
      <c r="I16" s="7">
        <v>179</v>
      </c>
      <c r="J16" s="7">
        <v>241</v>
      </c>
      <c r="K16" s="7">
        <v>240</v>
      </c>
      <c r="L16" s="7">
        <v>218</v>
      </c>
      <c r="M16" s="7">
        <v>167</v>
      </c>
      <c r="N16" s="7">
        <v>145</v>
      </c>
      <c r="O16" s="7">
        <v>145</v>
      </c>
      <c r="P16" s="7">
        <v>217</v>
      </c>
      <c r="Q16" s="7">
        <v>165</v>
      </c>
      <c r="R16" s="7">
        <v>142</v>
      </c>
      <c r="S16" s="7">
        <v>158</v>
      </c>
      <c r="T16" s="7">
        <v>143</v>
      </c>
      <c r="U16" s="7">
        <v>111</v>
      </c>
      <c r="V16" s="7">
        <v>57</v>
      </c>
      <c r="W16" s="7">
        <v>19</v>
      </c>
      <c r="X16" s="7">
        <v>7</v>
      </c>
      <c r="Y16" s="7">
        <v>4</v>
      </c>
      <c r="Z16" s="7">
        <v>488</v>
      </c>
      <c r="AA16" s="7">
        <v>1810</v>
      </c>
      <c r="AB16" s="7">
        <v>802</v>
      </c>
      <c r="AC16" s="7">
        <v>495</v>
      </c>
      <c r="AD16" s="7">
        <v>194</v>
      </c>
      <c r="AE16" s="8">
        <v>45.10354839</v>
      </c>
      <c r="AF16" s="7">
        <v>15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s="4" customFormat="1" ht="22.5" customHeight="1">
      <c r="A17" s="10" t="s">
        <v>42</v>
      </c>
      <c r="B17" s="3" t="s">
        <v>34</v>
      </c>
      <c r="C17" s="7">
        <f t="shared" si="1"/>
        <v>40</v>
      </c>
      <c r="D17" s="7">
        <v>2</v>
      </c>
      <c r="E17" s="7">
        <v>1</v>
      </c>
      <c r="F17" s="7">
        <v>1</v>
      </c>
      <c r="G17" s="7">
        <v>2</v>
      </c>
      <c r="H17" s="7">
        <v>0</v>
      </c>
      <c r="I17" s="7">
        <v>0</v>
      </c>
      <c r="J17" s="7">
        <v>1</v>
      </c>
      <c r="K17" s="7">
        <v>2</v>
      </c>
      <c r="L17" s="7">
        <v>0</v>
      </c>
      <c r="M17" s="7">
        <v>1</v>
      </c>
      <c r="N17" s="7">
        <v>2</v>
      </c>
      <c r="O17" s="7">
        <v>6</v>
      </c>
      <c r="P17" s="7">
        <v>5</v>
      </c>
      <c r="Q17" s="7">
        <v>3</v>
      </c>
      <c r="R17" s="7">
        <v>3</v>
      </c>
      <c r="S17" s="7">
        <v>3</v>
      </c>
      <c r="T17" s="7">
        <v>5</v>
      </c>
      <c r="U17" s="7">
        <v>3</v>
      </c>
      <c r="V17" s="7">
        <v>0</v>
      </c>
      <c r="W17" s="7">
        <v>0</v>
      </c>
      <c r="X17" s="7">
        <v>0</v>
      </c>
      <c r="Y17" s="7">
        <v>0</v>
      </c>
      <c r="Z17" s="7">
        <v>4</v>
      </c>
      <c r="AA17" s="7">
        <v>19</v>
      </c>
      <c r="AB17" s="7">
        <v>17</v>
      </c>
      <c r="AC17" s="7">
        <v>11</v>
      </c>
      <c r="AD17" s="7">
        <v>3</v>
      </c>
      <c r="AE17" s="8">
        <v>57.475</v>
      </c>
      <c r="AF17" s="7"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s="4" customFormat="1" ht="22.5" customHeight="1">
      <c r="A18" s="11"/>
      <c r="B18" s="3" t="s">
        <v>35</v>
      </c>
      <c r="C18" s="7">
        <f t="shared" si="1"/>
        <v>18</v>
      </c>
      <c r="D18" s="7">
        <v>1</v>
      </c>
      <c r="E18" s="7">
        <v>1</v>
      </c>
      <c r="F18" s="7">
        <v>1</v>
      </c>
      <c r="G18" s="7">
        <v>1</v>
      </c>
      <c r="H18" s="7">
        <v>0</v>
      </c>
      <c r="I18" s="7">
        <v>0</v>
      </c>
      <c r="J18" s="7">
        <v>0</v>
      </c>
      <c r="K18" s="7">
        <v>1</v>
      </c>
      <c r="L18" s="7">
        <v>0</v>
      </c>
      <c r="M18" s="7">
        <v>0</v>
      </c>
      <c r="N18" s="7">
        <v>2</v>
      </c>
      <c r="O18" s="7">
        <v>3</v>
      </c>
      <c r="P18" s="7">
        <v>2</v>
      </c>
      <c r="Q18" s="7">
        <v>2</v>
      </c>
      <c r="R18" s="7">
        <v>2</v>
      </c>
      <c r="S18" s="7">
        <v>0</v>
      </c>
      <c r="T18" s="7">
        <v>1</v>
      </c>
      <c r="U18" s="7">
        <v>1</v>
      </c>
      <c r="V18" s="7">
        <v>0</v>
      </c>
      <c r="W18" s="7">
        <v>0</v>
      </c>
      <c r="X18" s="7">
        <v>0</v>
      </c>
      <c r="Y18" s="7">
        <v>0</v>
      </c>
      <c r="Z18" s="7">
        <v>3</v>
      </c>
      <c r="AA18" s="7">
        <v>9</v>
      </c>
      <c r="AB18" s="7">
        <v>6</v>
      </c>
      <c r="AC18" s="7">
        <v>2</v>
      </c>
      <c r="AD18" s="7">
        <v>1</v>
      </c>
      <c r="AE18" s="8">
        <v>51.61111</v>
      </c>
      <c r="AF18" s="7">
        <v>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s="4" customFormat="1" ht="22.5" customHeight="1">
      <c r="A19" s="12"/>
      <c r="B19" s="3" t="s">
        <v>36</v>
      </c>
      <c r="C19" s="7">
        <f t="shared" si="1"/>
        <v>22</v>
      </c>
      <c r="D19" s="7">
        <v>1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1</v>
      </c>
      <c r="K19" s="7">
        <v>1</v>
      </c>
      <c r="L19" s="7">
        <v>0</v>
      </c>
      <c r="M19" s="7">
        <v>1</v>
      </c>
      <c r="N19" s="7">
        <v>0</v>
      </c>
      <c r="O19" s="7">
        <v>3</v>
      </c>
      <c r="P19" s="7">
        <v>3</v>
      </c>
      <c r="Q19" s="7">
        <v>1</v>
      </c>
      <c r="R19" s="7">
        <v>1</v>
      </c>
      <c r="S19" s="7">
        <v>3</v>
      </c>
      <c r="T19" s="7">
        <v>4</v>
      </c>
      <c r="U19" s="7">
        <v>2</v>
      </c>
      <c r="V19" s="7">
        <v>0</v>
      </c>
      <c r="W19" s="7">
        <v>0</v>
      </c>
      <c r="X19" s="7">
        <v>0</v>
      </c>
      <c r="Y19" s="7">
        <v>0</v>
      </c>
      <c r="Z19" s="7">
        <v>1</v>
      </c>
      <c r="AA19" s="7">
        <v>10</v>
      </c>
      <c r="AB19" s="7">
        <v>11</v>
      </c>
      <c r="AC19" s="7">
        <v>9</v>
      </c>
      <c r="AD19" s="7">
        <v>2</v>
      </c>
      <c r="AE19" s="8">
        <v>62.27272727</v>
      </c>
      <c r="AF19" s="7">
        <v>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s="4" customFormat="1" ht="22.5" customHeight="1">
      <c r="A20" s="10" t="s">
        <v>43</v>
      </c>
      <c r="B20" s="3" t="s">
        <v>34</v>
      </c>
      <c r="C20" s="7">
        <f t="shared" si="1"/>
        <v>3790</v>
      </c>
      <c r="D20" s="7">
        <v>144</v>
      </c>
      <c r="E20" s="7">
        <v>157</v>
      </c>
      <c r="F20" s="7">
        <v>171</v>
      </c>
      <c r="G20" s="7">
        <v>187</v>
      </c>
      <c r="H20" s="7">
        <v>153</v>
      </c>
      <c r="I20" s="7">
        <v>199</v>
      </c>
      <c r="J20" s="7">
        <v>208</v>
      </c>
      <c r="K20" s="7">
        <v>246</v>
      </c>
      <c r="L20" s="7">
        <v>194</v>
      </c>
      <c r="M20" s="7">
        <v>200</v>
      </c>
      <c r="N20" s="7">
        <v>263</v>
      </c>
      <c r="O20" s="7">
        <v>292</v>
      </c>
      <c r="P20" s="7">
        <v>297</v>
      </c>
      <c r="Q20" s="7">
        <v>244</v>
      </c>
      <c r="R20" s="7">
        <v>227</v>
      </c>
      <c r="S20" s="7">
        <v>240</v>
      </c>
      <c r="T20" s="7">
        <v>167</v>
      </c>
      <c r="U20" s="7">
        <v>108</v>
      </c>
      <c r="V20" s="7">
        <v>61</v>
      </c>
      <c r="W20" s="7">
        <v>18</v>
      </c>
      <c r="X20" s="7">
        <v>2</v>
      </c>
      <c r="Y20" s="7">
        <v>12</v>
      </c>
      <c r="Z20" s="7">
        <v>472</v>
      </c>
      <c r="AA20" s="7">
        <v>2239</v>
      </c>
      <c r="AB20" s="7">
        <v>1067</v>
      </c>
      <c r="AC20" s="7">
        <v>596</v>
      </c>
      <c r="AD20" s="7">
        <v>189</v>
      </c>
      <c r="AE20" s="8">
        <v>47.93303335</v>
      </c>
      <c r="AF20" s="7">
        <v>34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s="4" customFormat="1" ht="22.5" customHeight="1">
      <c r="A21" s="11"/>
      <c r="B21" s="3" t="s">
        <v>35</v>
      </c>
      <c r="C21" s="7">
        <f t="shared" si="1"/>
        <v>1758</v>
      </c>
      <c r="D21" s="7">
        <v>70</v>
      </c>
      <c r="E21" s="7">
        <v>70</v>
      </c>
      <c r="F21" s="7">
        <v>82</v>
      </c>
      <c r="G21" s="7">
        <v>84</v>
      </c>
      <c r="H21" s="7">
        <v>67</v>
      </c>
      <c r="I21" s="7">
        <v>100</v>
      </c>
      <c r="J21" s="7">
        <v>102</v>
      </c>
      <c r="K21" s="7">
        <v>129</v>
      </c>
      <c r="L21" s="7">
        <v>84</v>
      </c>
      <c r="M21" s="7">
        <v>98</v>
      </c>
      <c r="N21" s="7">
        <v>134</v>
      </c>
      <c r="O21" s="7">
        <v>142</v>
      </c>
      <c r="P21" s="7">
        <v>148</v>
      </c>
      <c r="Q21" s="7">
        <v>110</v>
      </c>
      <c r="R21" s="7">
        <v>106</v>
      </c>
      <c r="S21" s="7">
        <v>111</v>
      </c>
      <c r="T21" s="7">
        <v>71</v>
      </c>
      <c r="U21" s="7">
        <v>23</v>
      </c>
      <c r="V21" s="7">
        <v>17</v>
      </c>
      <c r="W21" s="7">
        <v>3</v>
      </c>
      <c r="X21" s="7">
        <v>0</v>
      </c>
      <c r="Y21" s="7">
        <v>7</v>
      </c>
      <c r="Z21" s="7">
        <v>222</v>
      </c>
      <c r="AA21" s="7">
        <v>1088</v>
      </c>
      <c r="AB21" s="7">
        <v>441</v>
      </c>
      <c r="AC21" s="7">
        <v>225</v>
      </c>
      <c r="AD21" s="7">
        <v>43</v>
      </c>
      <c r="AE21" s="8">
        <v>46.6719</v>
      </c>
      <c r="AF21" s="7">
        <v>7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s="4" customFormat="1" ht="22.5" customHeight="1">
      <c r="A22" s="12"/>
      <c r="B22" s="3" t="s">
        <v>36</v>
      </c>
      <c r="C22" s="7">
        <f t="shared" si="1"/>
        <v>2032</v>
      </c>
      <c r="D22" s="7">
        <v>74</v>
      </c>
      <c r="E22" s="7">
        <v>87</v>
      </c>
      <c r="F22" s="7">
        <v>89</v>
      </c>
      <c r="G22" s="7">
        <v>103</v>
      </c>
      <c r="H22" s="7">
        <v>86</v>
      </c>
      <c r="I22" s="7">
        <v>99</v>
      </c>
      <c r="J22" s="7">
        <v>106</v>
      </c>
      <c r="K22" s="7">
        <v>117</v>
      </c>
      <c r="L22" s="7">
        <v>110</v>
      </c>
      <c r="M22" s="7">
        <v>102</v>
      </c>
      <c r="N22" s="7">
        <v>129</v>
      </c>
      <c r="O22" s="7">
        <v>150</v>
      </c>
      <c r="P22" s="7">
        <v>149</v>
      </c>
      <c r="Q22" s="7">
        <v>134</v>
      </c>
      <c r="R22" s="7">
        <v>121</v>
      </c>
      <c r="S22" s="7">
        <v>129</v>
      </c>
      <c r="T22" s="7">
        <v>96</v>
      </c>
      <c r="U22" s="7">
        <v>85</v>
      </c>
      <c r="V22" s="7">
        <v>44</v>
      </c>
      <c r="W22" s="7">
        <v>15</v>
      </c>
      <c r="X22" s="7">
        <v>2</v>
      </c>
      <c r="Y22" s="7">
        <v>5</v>
      </c>
      <c r="Z22" s="7">
        <v>250</v>
      </c>
      <c r="AA22" s="7">
        <v>1151</v>
      </c>
      <c r="AB22" s="7">
        <v>626</v>
      </c>
      <c r="AC22" s="7">
        <v>371</v>
      </c>
      <c r="AD22" s="7">
        <v>146</v>
      </c>
      <c r="AE22" s="8">
        <v>49.02244697</v>
      </c>
      <c r="AF22" s="7">
        <v>27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s="4" customFormat="1" ht="22.5" customHeight="1">
      <c r="A23" s="10" t="s">
        <v>44</v>
      </c>
      <c r="B23" s="3" t="s">
        <v>34</v>
      </c>
      <c r="C23" s="7">
        <f t="shared" si="1"/>
        <v>5722</v>
      </c>
      <c r="D23" s="7">
        <v>279</v>
      </c>
      <c r="E23" s="7">
        <v>316</v>
      </c>
      <c r="F23" s="7">
        <v>328</v>
      </c>
      <c r="G23" s="7">
        <v>268</v>
      </c>
      <c r="H23" s="7">
        <v>248</v>
      </c>
      <c r="I23" s="7">
        <v>297</v>
      </c>
      <c r="J23" s="7">
        <v>385</v>
      </c>
      <c r="K23" s="7">
        <v>418</v>
      </c>
      <c r="L23" s="7">
        <v>342</v>
      </c>
      <c r="M23" s="7">
        <v>365</v>
      </c>
      <c r="N23" s="7">
        <v>340</v>
      </c>
      <c r="O23" s="7">
        <v>415</v>
      </c>
      <c r="P23" s="7">
        <v>496</v>
      </c>
      <c r="Q23" s="7">
        <v>376</v>
      </c>
      <c r="R23" s="7">
        <v>276</v>
      </c>
      <c r="S23" s="7">
        <v>218</v>
      </c>
      <c r="T23" s="7">
        <v>175</v>
      </c>
      <c r="U23" s="7">
        <v>114</v>
      </c>
      <c r="V23" s="7">
        <v>46</v>
      </c>
      <c r="W23" s="7">
        <v>13</v>
      </c>
      <c r="X23" s="7">
        <v>2</v>
      </c>
      <c r="Y23" s="7">
        <v>5</v>
      </c>
      <c r="Z23" s="7">
        <v>923</v>
      </c>
      <c r="AA23" s="7">
        <v>3574</v>
      </c>
      <c r="AB23" s="7">
        <v>1220</v>
      </c>
      <c r="AC23" s="7">
        <v>568</v>
      </c>
      <c r="AD23" s="7">
        <v>175</v>
      </c>
      <c r="AE23" s="8">
        <v>43.84406157</v>
      </c>
      <c r="AF23" s="7">
        <v>13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s="4" customFormat="1" ht="22.5" customHeight="1">
      <c r="A24" s="11"/>
      <c r="B24" s="3" t="s">
        <v>35</v>
      </c>
      <c r="C24" s="7">
        <f t="shared" si="1"/>
        <v>2765</v>
      </c>
      <c r="D24" s="7">
        <v>135</v>
      </c>
      <c r="E24" s="7">
        <v>161</v>
      </c>
      <c r="F24" s="7">
        <v>182</v>
      </c>
      <c r="G24" s="7">
        <v>123</v>
      </c>
      <c r="H24" s="7">
        <v>123</v>
      </c>
      <c r="I24" s="7">
        <v>154</v>
      </c>
      <c r="J24" s="7">
        <v>204</v>
      </c>
      <c r="K24" s="7">
        <v>205</v>
      </c>
      <c r="L24" s="7">
        <v>167</v>
      </c>
      <c r="M24" s="7">
        <v>174</v>
      </c>
      <c r="N24" s="7">
        <v>159</v>
      </c>
      <c r="O24" s="7">
        <v>200</v>
      </c>
      <c r="P24" s="7">
        <v>230</v>
      </c>
      <c r="Q24" s="7">
        <v>198</v>
      </c>
      <c r="R24" s="7">
        <v>137</v>
      </c>
      <c r="S24" s="7">
        <v>88</v>
      </c>
      <c r="T24" s="7">
        <v>68</v>
      </c>
      <c r="U24" s="7">
        <v>31</v>
      </c>
      <c r="V24" s="7">
        <v>18</v>
      </c>
      <c r="W24" s="7">
        <v>4</v>
      </c>
      <c r="X24" s="7">
        <v>0</v>
      </c>
      <c r="Y24" s="7">
        <v>4</v>
      </c>
      <c r="Z24" s="7">
        <v>478</v>
      </c>
      <c r="AA24" s="7">
        <v>1739</v>
      </c>
      <c r="AB24" s="7">
        <v>544</v>
      </c>
      <c r="AC24" s="7">
        <v>209</v>
      </c>
      <c r="AD24" s="7">
        <v>53</v>
      </c>
      <c r="AE24" s="8">
        <v>42.4837</v>
      </c>
      <c r="AF24" s="7">
        <v>3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s="4" customFormat="1" ht="22.5" customHeight="1">
      <c r="A25" s="12"/>
      <c r="B25" s="3" t="s">
        <v>36</v>
      </c>
      <c r="C25" s="7">
        <f aca="true" t="shared" si="2" ref="C25:C31">SUM(D25:Y25)</f>
        <v>2957</v>
      </c>
      <c r="D25" s="7">
        <v>144</v>
      </c>
      <c r="E25" s="7">
        <v>155</v>
      </c>
      <c r="F25" s="7">
        <v>146</v>
      </c>
      <c r="G25" s="7">
        <v>145</v>
      </c>
      <c r="H25" s="7">
        <v>125</v>
      </c>
      <c r="I25" s="7">
        <v>143</v>
      </c>
      <c r="J25" s="7">
        <v>181</v>
      </c>
      <c r="K25" s="7">
        <v>213</v>
      </c>
      <c r="L25" s="7">
        <v>175</v>
      </c>
      <c r="M25" s="7">
        <v>191</v>
      </c>
      <c r="N25" s="7">
        <v>181</v>
      </c>
      <c r="O25" s="7">
        <v>215</v>
      </c>
      <c r="P25" s="7">
        <v>266</v>
      </c>
      <c r="Q25" s="7">
        <v>178</v>
      </c>
      <c r="R25" s="7">
        <v>139</v>
      </c>
      <c r="S25" s="7">
        <v>130</v>
      </c>
      <c r="T25" s="7">
        <v>107</v>
      </c>
      <c r="U25" s="7">
        <v>83</v>
      </c>
      <c r="V25" s="7">
        <v>28</v>
      </c>
      <c r="W25" s="7">
        <v>9</v>
      </c>
      <c r="X25" s="7">
        <v>2</v>
      </c>
      <c r="Y25" s="7">
        <v>1</v>
      </c>
      <c r="Z25" s="7">
        <v>445</v>
      </c>
      <c r="AA25" s="7">
        <v>1835</v>
      </c>
      <c r="AB25" s="7">
        <v>676</v>
      </c>
      <c r="AC25" s="7">
        <v>359</v>
      </c>
      <c r="AD25" s="7">
        <v>122</v>
      </c>
      <c r="AE25" s="8">
        <v>45.114682</v>
      </c>
      <c r="AF25" s="7">
        <v>10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s="4" customFormat="1" ht="22.5" customHeight="1">
      <c r="A26" s="10" t="s">
        <v>45</v>
      </c>
      <c r="B26" s="3" t="s">
        <v>34</v>
      </c>
      <c r="C26" s="7">
        <f t="shared" si="2"/>
        <v>4705</v>
      </c>
      <c r="D26" s="7">
        <v>172</v>
      </c>
      <c r="E26" s="7">
        <v>213</v>
      </c>
      <c r="F26" s="7">
        <v>228</v>
      </c>
      <c r="G26" s="7">
        <v>203</v>
      </c>
      <c r="H26" s="7">
        <v>215</v>
      </c>
      <c r="I26" s="7">
        <v>209</v>
      </c>
      <c r="J26" s="7">
        <v>251</v>
      </c>
      <c r="K26" s="7">
        <v>291</v>
      </c>
      <c r="L26" s="7">
        <v>293</v>
      </c>
      <c r="M26" s="7">
        <v>247</v>
      </c>
      <c r="N26" s="7">
        <v>296</v>
      </c>
      <c r="O26" s="7">
        <v>378</v>
      </c>
      <c r="P26" s="7">
        <v>441</v>
      </c>
      <c r="Q26" s="7">
        <v>351</v>
      </c>
      <c r="R26" s="7">
        <v>269</v>
      </c>
      <c r="S26" s="7">
        <v>282</v>
      </c>
      <c r="T26" s="7">
        <v>194</v>
      </c>
      <c r="U26" s="7">
        <v>117</v>
      </c>
      <c r="V26" s="7">
        <v>37</v>
      </c>
      <c r="W26" s="7">
        <v>12</v>
      </c>
      <c r="X26" s="7">
        <v>3</v>
      </c>
      <c r="Y26" s="7">
        <v>3</v>
      </c>
      <c r="Z26" s="7">
        <v>613</v>
      </c>
      <c r="AA26" s="7">
        <v>2824</v>
      </c>
      <c r="AB26" s="7">
        <v>1265</v>
      </c>
      <c r="AC26" s="7">
        <v>645</v>
      </c>
      <c r="AD26" s="7">
        <v>169</v>
      </c>
      <c r="AE26" s="8">
        <v>47.46171842</v>
      </c>
      <c r="AF26" s="7">
        <v>31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s="4" customFormat="1" ht="22.5" customHeight="1">
      <c r="A27" s="11"/>
      <c r="B27" s="3" t="s">
        <v>35</v>
      </c>
      <c r="C27" s="7">
        <f t="shared" si="2"/>
        <v>2241</v>
      </c>
      <c r="D27" s="7">
        <v>82</v>
      </c>
      <c r="E27" s="7">
        <v>101</v>
      </c>
      <c r="F27" s="7">
        <v>111</v>
      </c>
      <c r="G27" s="7">
        <v>94</v>
      </c>
      <c r="H27" s="7">
        <v>109</v>
      </c>
      <c r="I27" s="7">
        <v>106</v>
      </c>
      <c r="J27" s="7">
        <v>138</v>
      </c>
      <c r="K27" s="7">
        <v>158</v>
      </c>
      <c r="L27" s="7">
        <v>142</v>
      </c>
      <c r="M27" s="7">
        <v>109</v>
      </c>
      <c r="N27" s="7">
        <v>139</v>
      </c>
      <c r="O27" s="7">
        <v>192</v>
      </c>
      <c r="P27" s="7">
        <v>213</v>
      </c>
      <c r="Q27" s="7">
        <v>162</v>
      </c>
      <c r="R27" s="7">
        <v>129</v>
      </c>
      <c r="S27" s="7">
        <v>122</v>
      </c>
      <c r="T27" s="7">
        <v>79</v>
      </c>
      <c r="U27" s="7">
        <v>41</v>
      </c>
      <c r="V27" s="7">
        <v>8</v>
      </c>
      <c r="W27" s="7">
        <v>3</v>
      </c>
      <c r="X27" s="7">
        <v>1</v>
      </c>
      <c r="Y27" s="7">
        <v>2</v>
      </c>
      <c r="Z27" s="7">
        <v>294</v>
      </c>
      <c r="AA27" s="7">
        <v>1400</v>
      </c>
      <c r="AB27" s="7">
        <v>545</v>
      </c>
      <c r="AC27" s="7">
        <v>254</v>
      </c>
      <c r="AD27" s="7">
        <v>53</v>
      </c>
      <c r="AE27" s="8">
        <v>46.26597</v>
      </c>
      <c r="AF27" s="7">
        <v>20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s="4" customFormat="1" ht="22.5" customHeight="1">
      <c r="A28" s="12"/>
      <c r="B28" s="3" t="s">
        <v>36</v>
      </c>
      <c r="C28" s="7">
        <f t="shared" si="2"/>
        <v>2464</v>
      </c>
      <c r="D28" s="7">
        <v>90</v>
      </c>
      <c r="E28" s="7">
        <v>112</v>
      </c>
      <c r="F28" s="7">
        <v>117</v>
      </c>
      <c r="G28" s="7">
        <v>109</v>
      </c>
      <c r="H28" s="7">
        <v>106</v>
      </c>
      <c r="I28" s="7">
        <v>103</v>
      </c>
      <c r="J28" s="7">
        <v>113</v>
      </c>
      <c r="K28" s="7">
        <v>133</v>
      </c>
      <c r="L28" s="7">
        <v>151</v>
      </c>
      <c r="M28" s="7">
        <v>138</v>
      </c>
      <c r="N28" s="7">
        <v>157</v>
      </c>
      <c r="O28" s="7">
        <v>186</v>
      </c>
      <c r="P28" s="7">
        <v>228</v>
      </c>
      <c r="Q28" s="7">
        <v>189</v>
      </c>
      <c r="R28" s="7">
        <v>140</v>
      </c>
      <c r="S28" s="7">
        <v>160</v>
      </c>
      <c r="T28" s="7">
        <v>115</v>
      </c>
      <c r="U28" s="7">
        <v>76</v>
      </c>
      <c r="V28" s="7">
        <v>29</v>
      </c>
      <c r="W28" s="7">
        <v>9</v>
      </c>
      <c r="X28" s="7">
        <v>2</v>
      </c>
      <c r="Y28" s="7">
        <v>1</v>
      </c>
      <c r="Z28" s="7">
        <v>319</v>
      </c>
      <c r="AA28" s="7">
        <v>1424</v>
      </c>
      <c r="AB28" s="7">
        <v>720</v>
      </c>
      <c r="AC28" s="7">
        <v>391</v>
      </c>
      <c r="AD28" s="7">
        <v>116</v>
      </c>
      <c r="AE28" s="8">
        <v>48.54872107</v>
      </c>
      <c r="AF28" s="7">
        <v>11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s="4" customFormat="1" ht="22.5" customHeight="1">
      <c r="A29" s="10" t="s">
        <v>46</v>
      </c>
      <c r="B29" s="3" t="s">
        <v>34</v>
      </c>
      <c r="C29" s="7">
        <f t="shared" si="2"/>
        <v>611</v>
      </c>
      <c r="D29" s="7">
        <v>16</v>
      </c>
      <c r="E29" s="7">
        <v>26</v>
      </c>
      <c r="F29" s="7">
        <v>21</v>
      </c>
      <c r="G29" s="7">
        <v>24</v>
      </c>
      <c r="H29" s="7">
        <v>19</v>
      </c>
      <c r="I29" s="7">
        <v>24</v>
      </c>
      <c r="J29" s="7">
        <v>25</v>
      </c>
      <c r="K29" s="7">
        <v>28</v>
      </c>
      <c r="L29" s="7">
        <v>32</v>
      </c>
      <c r="M29" s="7">
        <v>30</v>
      </c>
      <c r="N29" s="7">
        <v>36</v>
      </c>
      <c r="O29" s="7">
        <v>58</v>
      </c>
      <c r="P29" s="7">
        <v>50</v>
      </c>
      <c r="Q29" s="7">
        <v>41</v>
      </c>
      <c r="R29" s="7">
        <v>60</v>
      </c>
      <c r="S29" s="7">
        <v>46</v>
      </c>
      <c r="T29" s="7">
        <v>29</v>
      </c>
      <c r="U29" s="7">
        <v>27</v>
      </c>
      <c r="V29" s="7">
        <v>15</v>
      </c>
      <c r="W29" s="7">
        <v>4</v>
      </c>
      <c r="X29" s="7">
        <v>0</v>
      </c>
      <c r="Y29" s="7">
        <v>0</v>
      </c>
      <c r="Z29" s="7">
        <v>63</v>
      </c>
      <c r="AA29" s="7">
        <v>326</v>
      </c>
      <c r="AB29" s="7">
        <v>222</v>
      </c>
      <c r="AC29" s="7">
        <v>121</v>
      </c>
      <c r="AD29" s="7">
        <v>46</v>
      </c>
      <c r="AE29" s="8">
        <v>52.78150573</v>
      </c>
      <c r="AF29" s="7">
        <v>1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s="4" customFormat="1" ht="22.5" customHeight="1">
      <c r="A30" s="11"/>
      <c r="B30" s="3" t="s">
        <v>35</v>
      </c>
      <c r="C30" s="7">
        <f t="shared" si="2"/>
        <v>281</v>
      </c>
      <c r="D30" s="7">
        <v>12</v>
      </c>
      <c r="E30" s="7">
        <v>13</v>
      </c>
      <c r="F30" s="7">
        <v>8</v>
      </c>
      <c r="G30" s="7">
        <v>10</v>
      </c>
      <c r="H30" s="7">
        <v>14</v>
      </c>
      <c r="I30" s="7">
        <v>9</v>
      </c>
      <c r="J30" s="7">
        <v>13</v>
      </c>
      <c r="K30" s="7">
        <v>14</v>
      </c>
      <c r="L30" s="7">
        <v>12</v>
      </c>
      <c r="M30" s="7">
        <v>15</v>
      </c>
      <c r="N30" s="7">
        <v>18</v>
      </c>
      <c r="O30" s="7">
        <v>31</v>
      </c>
      <c r="P30" s="7">
        <v>21</v>
      </c>
      <c r="Q30" s="7">
        <v>22</v>
      </c>
      <c r="R30" s="7">
        <v>23</v>
      </c>
      <c r="S30" s="7">
        <v>22</v>
      </c>
      <c r="T30" s="7">
        <v>10</v>
      </c>
      <c r="U30" s="7">
        <v>9</v>
      </c>
      <c r="V30" s="7">
        <v>4</v>
      </c>
      <c r="W30" s="7">
        <v>1</v>
      </c>
      <c r="X30" s="7">
        <v>0</v>
      </c>
      <c r="Y30" s="7">
        <v>0</v>
      </c>
      <c r="Z30" s="7">
        <v>33</v>
      </c>
      <c r="AA30" s="7">
        <v>157</v>
      </c>
      <c r="AB30" s="7">
        <v>91</v>
      </c>
      <c r="AC30" s="7">
        <v>46</v>
      </c>
      <c r="AD30" s="7">
        <v>14</v>
      </c>
      <c r="AE30" s="8">
        <v>50.34342</v>
      </c>
      <c r="AF30" s="7">
        <v>0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s="4" customFormat="1" ht="22.5" customHeight="1">
      <c r="A31" s="12"/>
      <c r="B31" s="3" t="s">
        <v>36</v>
      </c>
      <c r="C31" s="7">
        <f t="shared" si="2"/>
        <v>330</v>
      </c>
      <c r="D31" s="7">
        <v>4</v>
      </c>
      <c r="E31" s="7">
        <v>13</v>
      </c>
      <c r="F31" s="7">
        <v>13</v>
      </c>
      <c r="G31" s="7">
        <v>14</v>
      </c>
      <c r="H31" s="7">
        <v>5</v>
      </c>
      <c r="I31" s="7">
        <v>15</v>
      </c>
      <c r="J31" s="7">
        <v>12</v>
      </c>
      <c r="K31" s="7">
        <v>14</v>
      </c>
      <c r="L31" s="7">
        <v>20</v>
      </c>
      <c r="M31" s="7">
        <v>15</v>
      </c>
      <c r="N31" s="7">
        <v>18</v>
      </c>
      <c r="O31" s="7">
        <v>27</v>
      </c>
      <c r="P31" s="7">
        <v>29</v>
      </c>
      <c r="Q31" s="7">
        <v>19</v>
      </c>
      <c r="R31" s="7">
        <v>37</v>
      </c>
      <c r="S31" s="7">
        <v>24</v>
      </c>
      <c r="T31" s="7">
        <v>19</v>
      </c>
      <c r="U31" s="7">
        <v>18</v>
      </c>
      <c r="V31" s="7">
        <v>11</v>
      </c>
      <c r="W31" s="7">
        <v>3</v>
      </c>
      <c r="X31" s="7">
        <v>0</v>
      </c>
      <c r="Y31" s="7">
        <v>0</v>
      </c>
      <c r="Z31" s="7">
        <v>30</v>
      </c>
      <c r="AA31" s="7">
        <v>169</v>
      </c>
      <c r="AB31" s="7">
        <v>131</v>
      </c>
      <c r="AC31" s="7">
        <v>75</v>
      </c>
      <c r="AD31" s="7">
        <v>32</v>
      </c>
      <c r="AE31" s="8">
        <v>54.85757576</v>
      </c>
      <c r="AF31" s="7">
        <v>1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s="4" customFormat="1" ht="22.5" customHeight="1">
      <c r="A32" s="10" t="s">
        <v>3</v>
      </c>
      <c r="B32" s="3" t="s">
        <v>34</v>
      </c>
      <c r="C32" s="5">
        <f aca="true" t="shared" si="3" ref="C32:AD32">SUM(C5+C8+C11+C14+C17+C20+C23+C26+C29)</f>
        <v>28221</v>
      </c>
      <c r="D32" s="5">
        <f t="shared" si="3"/>
        <v>1351</v>
      </c>
      <c r="E32" s="5">
        <f t="shared" si="3"/>
        <v>1412</v>
      </c>
      <c r="F32" s="5">
        <f t="shared" si="3"/>
        <v>1419</v>
      </c>
      <c r="G32" s="5">
        <f t="shared" si="3"/>
        <v>1240</v>
      </c>
      <c r="H32" s="5">
        <f t="shared" si="3"/>
        <v>1243</v>
      </c>
      <c r="I32" s="5">
        <f t="shared" si="3"/>
        <v>1537</v>
      </c>
      <c r="J32" s="5">
        <f t="shared" si="3"/>
        <v>1842</v>
      </c>
      <c r="K32" s="5">
        <f t="shared" si="3"/>
        <v>1975</v>
      </c>
      <c r="L32" s="5">
        <f t="shared" si="3"/>
        <v>1683</v>
      </c>
      <c r="M32" s="5">
        <f t="shared" si="3"/>
        <v>1592</v>
      </c>
      <c r="N32" s="5">
        <f t="shared" si="3"/>
        <v>1682</v>
      </c>
      <c r="O32" s="5">
        <f t="shared" si="3"/>
        <v>1946</v>
      </c>
      <c r="P32" s="5">
        <f t="shared" si="3"/>
        <v>2282</v>
      </c>
      <c r="Q32" s="5">
        <f t="shared" si="3"/>
        <v>1831</v>
      </c>
      <c r="R32" s="5">
        <f t="shared" si="3"/>
        <v>1523</v>
      </c>
      <c r="S32" s="5">
        <f t="shared" si="3"/>
        <v>1425</v>
      </c>
      <c r="T32" s="5">
        <f t="shared" si="3"/>
        <v>1085</v>
      </c>
      <c r="U32" s="5">
        <f t="shared" si="3"/>
        <v>692</v>
      </c>
      <c r="V32" s="5">
        <f t="shared" si="3"/>
        <v>294</v>
      </c>
      <c r="W32" s="5">
        <f t="shared" si="3"/>
        <v>87</v>
      </c>
      <c r="X32" s="5">
        <f t="shared" si="3"/>
        <v>14</v>
      </c>
      <c r="Y32" s="5">
        <f t="shared" si="3"/>
        <v>66</v>
      </c>
      <c r="Z32" s="5">
        <f t="shared" si="3"/>
        <v>4182</v>
      </c>
      <c r="AA32" s="5">
        <f t="shared" si="3"/>
        <v>17022</v>
      </c>
      <c r="AB32" s="5">
        <f t="shared" si="3"/>
        <v>6951</v>
      </c>
      <c r="AC32" s="5">
        <f t="shared" si="3"/>
        <v>3597</v>
      </c>
      <c r="AD32" s="5">
        <f t="shared" si="3"/>
        <v>1087</v>
      </c>
      <c r="AE32" s="9">
        <v>45.40616</v>
      </c>
      <c r="AF32" s="5">
        <f>SUM(AF5+AF8+AF11+AF14+AF17+AF20+AF23+AF26+AF29)</f>
        <v>184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s="4" customFormat="1" ht="22.5" customHeight="1">
      <c r="A33" s="11"/>
      <c r="B33" s="3" t="s">
        <v>35</v>
      </c>
      <c r="C33" s="5">
        <f>SUM(C6+C9+C12+C15+C18+C21+C24+C27+C30)</f>
        <v>13345</v>
      </c>
      <c r="D33" s="5">
        <f aca="true" t="shared" si="4" ref="D33:AD33">SUM(D6+D9+D12+D15+D18+D21+D24+D27+D30)</f>
        <v>670</v>
      </c>
      <c r="E33" s="5">
        <f t="shared" si="4"/>
        <v>702</v>
      </c>
      <c r="F33" s="5">
        <f t="shared" si="4"/>
        <v>726</v>
      </c>
      <c r="G33" s="5">
        <f t="shared" si="4"/>
        <v>596</v>
      </c>
      <c r="H33" s="5">
        <f t="shared" si="4"/>
        <v>589</v>
      </c>
      <c r="I33" s="5">
        <f t="shared" si="4"/>
        <v>781</v>
      </c>
      <c r="J33" s="5">
        <f t="shared" si="4"/>
        <v>920</v>
      </c>
      <c r="K33" s="5">
        <f t="shared" si="4"/>
        <v>968</v>
      </c>
      <c r="L33" s="5">
        <f t="shared" si="4"/>
        <v>794</v>
      </c>
      <c r="M33" s="5">
        <f t="shared" si="4"/>
        <v>772</v>
      </c>
      <c r="N33" s="5">
        <f t="shared" si="4"/>
        <v>821</v>
      </c>
      <c r="O33" s="5">
        <f t="shared" si="4"/>
        <v>948</v>
      </c>
      <c r="P33" s="5">
        <f t="shared" si="4"/>
        <v>1077</v>
      </c>
      <c r="Q33" s="5">
        <f t="shared" si="4"/>
        <v>879</v>
      </c>
      <c r="R33" s="5">
        <f t="shared" si="4"/>
        <v>712</v>
      </c>
      <c r="S33" s="5">
        <f t="shared" si="4"/>
        <v>617</v>
      </c>
      <c r="T33" s="5">
        <f t="shared" si="4"/>
        <v>418</v>
      </c>
      <c r="U33" s="5">
        <f t="shared" si="4"/>
        <v>203</v>
      </c>
      <c r="V33" s="5">
        <f t="shared" si="4"/>
        <v>84</v>
      </c>
      <c r="W33" s="5">
        <f t="shared" si="4"/>
        <v>20</v>
      </c>
      <c r="X33" s="5">
        <f t="shared" si="4"/>
        <v>1</v>
      </c>
      <c r="Y33" s="5">
        <f t="shared" si="4"/>
        <v>47</v>
      </c>
      <c r="Z33" s="5">
        <f t="shared" si="4"/>
        <v>2098</v>
      </c>
      <c r="AA33" s="5">
        <f t="shared" si="4"/>
        <v>8266</v>
      </c>
      <c r="AB33" s="5">
        <f t="shared" si="4"/>
        <v>2934</v>
      </c>
      <c r="AC33" s="5">
        <f t="shared" si="4"/>
        <v>1343</v>
      </c>
      <c r="AD33" s="5">
        <f t="shared" si="4"/>
        <v>308</v>
      </c>
      <c r="AE33" s="9">
        <v>43.85396</v>
      </c>
      <c r="AF33" s="5">
        <f>SUM(AF6+AF9+AF12+AF15+AF18+AF21+AF24+AF27+AF30)</f>
        <v>42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s="4" customFormat="1" ht="22.5" customHeight="1">
      <c r="A34" s="12"/>
      <c r="B34" s="3" t="s">
        <v>36</v>
      </c>
      <c r="C34" s="5">
        <f>SUM(C7+C10+C13+C16+C19+C22+C25+C28+C31)</f>
        <v>14876</v>
      </c>
      <c r="D34" s="5">
        <f aca="true" t="shared" si="5" ref="D34:AD34">SUM(D7+D10+D13+D16+D19+D22+D25+D28+D31)</f>
        <v>681</v>
      </c>
      <c r="E34" s="5">
        <f t="shared" si="5"/>
        <v>710</v>
      </c>
      <c r="F34" s="5">
        <f t="shared" si="5"/>
        <v>693</v>
      </c>
      <c r="G34" s="5">
        <f t="shared" si="5"/>
        <v>644</v>
      </c>
      <c r="H34" s="5">
        <f t="shared" si="5"/>
        <v>654</v>
      </c>
      <c r="I34" s="5">
        <f t="shared" si="5"/>
        <v>756</v>
      </c>
      <c r="J34" s="5">
        <f t="shared" si="5"/>
        <v>922</v>
      </c>
      <c r="K34" s="5">
        <f t="shared" si="5"/>
        <v>1007</v>
      </c>
      <c r="L34" s="5">
        <f t="shared" si="5"/>
        <v>889</v>
      </c>
      <c r="M34" s="5">
        <f t="shared" si="5"/>
        <v>820</v>
      </c>
      <c r="N34" s="5">
        <f t="shared" si="5"/>
        <v>861</v>
      </c>
      <c r="O34" s="5">
        <f t="shared" si="5"/>
        <v>998</v>
      </c>
      <c r="P34" s="5">
        <f t="shared" si="5"/>
        <v>1205</v>
      </c>
      <c r="Q34" s="5">
        <f t="shared" si="5"/>
        <v>952</v>
      </c>
      <c r="R34" s="5">
        <f t="shared" si="5"/>
        <v>811</v>
      </c>
      <c r="S34" s="5">
        <f t="shared" si="5"/>
        <v>808</v>
      </c>
      <c r="T34" s="5">
        <f t="shared" si="5"/>
        <v>667</v>
      </c>
      <c r="U34" s="5">
        <f t="shared" si="5"/>
        <v>489</v>
      </c>
      <c r="V34" s="5">
        <f t="shared" si="5"/>
        <v>210</v>
      </c>
      <c r="W34" s="5">
        <f t="shared" si="5"/>
        <v>67</v>
      </c>
      <c r="X34" s="5">
        <f t="shared" si="5"/>
        <v>13</v>
      </c>
      <c r="Y34" s="5">
        <f t="shared" si="5"/>
        <v>19</v>
      </c>
      <c r="Z34" s="5">
        <f t="shared" si="5"/>
        <v>2084</v>
      </c>
      <c r="AA34" s="5">
        <f t="shared" si="5"/>
        <v>8756</v>
      </c>
      <c r="AB34" s="5">
        <f t="shared" si="5"/>
        <v>4017</v>
      </c>
      <c r="AC34" s="5">
        <f t="shared" si="5"/>
        <v>2254</v>
      </c>
      <c r="AD34" s="5">
        <f t="shared" si="5"/>
        <v>779</v>
      </c>
      <c r="AE34" s="9">
        <v>46.79548</v>
      </c>
      <c r="AF34" s="5">
        <f>SUM(AF7+AF10+AF13+AF16+AF19+AF22+AF25+AF28+AF31)</f>
        <v>142</v>
      </c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ht="22.5" customHeight="1"/>
    <row r="36" ht="22.5" customHeight="1"/>
    <row r="37" ht="22.5" customHeight="1"/>
  </sheetData>
  <sheetProtection/>
  <mergeCells count="10">
    <mergeCell ref="A23:A25"/>
    <mergeCell ref="A26:A28"/>
    <mergeCell ref="A29:A31"/>
    <mergeCell ref="A32:A34"/>
    <mergeCell ref="A5:A7"/>
    <mergeCell ref="A8:A10"/>
    <mergeCell ref="A11:A13"/>
    <mergeCell ref="A14:A16"/>
    <mergeCell ref="A17:A19"/>
    <mergeCell ref="A20:A22"/>
  </mergeCells>
  <printOptions/>
  <pageMargins left="0.787" right="0.787" top="0.18" bottom="0.17" header="0.18" footer="0.51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4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125" style="2" customWidth="1"/>
    <col min="2" max="2" width="6.875" style="2" customWidth="1"/>
    <col min="3" max="24" width="9.375" style="1" customWidth="1"/>
    <col min="25" max="25" width="10.00390625" style="1" customWidth="1"/>
    <col min="26" max="32" width="13.125" style="1" customWidth="1"/>
    <col min="33" max="16384" width="9.00390625" style="1" customWidth="1"/>
  </cols>
  <sheetData>
    <row r="1" ht="17.25">
      <c r="A1" s="6" t="s">
        <v>52</v>
      </c>
    </row>
    <row r="4" spans="1:32" s="4" customFormat="1" ht="22.5" customHeight="1">
      <c r="A4" s="3" t="s">
        <v>51</v>
      </c>
      <c r="B4" s="3" t="s">
        <v>1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</row>
    <row r="5" spans="1:32" s="4" customFormat="1" ht="22.5" customHeight="1">
      <c r="A5" s="10" t="s">
        <v>33</v>
      </c>
      <c r="B5" s="3" t="s">
        <v>34</v>
      </c>
      <c r="C5" s="5">
        <v>314</v>
      </c>
      <c r="D5" s="5">
        <v>5</v>
      </c>
      <c r="E5" s="5">
        <v>4</v>
      </c>
      <c r="F5" s="5">
        <v>10</v>
      </c>
      <c r="G5" s="5">
        <v>10</v>
      </c>
      <c r="H5" s="5">
        <v>13</v>
      </c>
      <c r="I5" s="5">
        <v>10</v>
      </c>
      <c r="J5" s="5">
        <v>11</v>
      </c>
      <c r="K5" s="5">
        <v>12</v>
      </c>
      <c r="L5" s="5">
        <v>10</v>
      </c>
      <c r="M5" s="5">
        <v>21</v>
      </c>
      <c r="N5" s="5">
        <v>24</v>
      </c>
      <c r="O5" s="5">
        <v>35</v>
      </c>
      <c r="P5" s="5">
        <v>25</v>
      </c>
      <c r="Q5" s="5">
        <v>19</v>
      </c>
      <c r="R5" s="5">
        <v>31</v>
      </c>
      <c r="S5" s="5">
        <v>40</v>
      </c>
      <c r="T5" s="5">
        <v>24</v>
      </c>
      <c r="U5" s="5">
        <v>6</v>
      </c>
      <c r="V5" s="5">
        <v>3</v>
      </c>
      <c r="W5" s="5">
        <v>1</v>
      </c>
      <c r="X5" s="3" t="s">
        <v>0</v>
      </c>
      <c r="Y5" s="3" t="s">
        <v>0</v>
      </c>
      <c r="Z5" s="5">
        <v>19</v>
      </c>
      <c r="AA5" s="5">
        <v>171</v>
      </c>
      <c r="AB5" s="5">
        <v>124</v>
      </c>
      <c r="AC5" s="5">
        <v>74</v>
      </c>
      <c r="AD5" s="5">
        <v>10</v>
      </c>
      <c r="AE5" s="5">
        <v>55.6</v>
      </c>
      <c r="AF5" s="5">
        <v>1</v>
      </c>
    </row>
    <row r="6" spans="1:32" s="4" customFormat="1" ht="22.5" customHeight="1">
      <c r="A6" s="11"/>
      <c r="B6" s="3" t="s">
        <v>35</v>
      </c>
      <c r="C6" s="5">
        <v>157</v>
      </c>
      <c r="D6" s="5">
        <v>3</v>
      </c>
      <c r="E6" s="5">
        <v>3</v>
      </c>
      <c r="F6" s="5">
        <v>3</v>
      </c>
      <c r="G6" s="5">
        <v>3</v>
      </c>
      <c r="H6" s="5">
        <v>6</v>
      </c>
      <c r="I6" s="5">
        <v>7</v>
      </c>
      <c r="J6" s="5">
        <v>6</v>
      </c>
      <c r="K6" s="5">
        <v>7</v>
      </c>
      <c r="L6" s="5">
        <v>7</v>
      </c>
      <c r="M6" s="5">
        <v>11</v>
      </c>
      <c r="N6" s="5">
        <v>13</v>
      </c>
      <c r="O6" s="5">
        <v>17</v>
      </c>
      <c r="P6" s="5">
        <v>16</v>
      </c>
      <c r="Q6" s="5">
        <v>8</v>
      </c>
      <c r="R6" s="5">
        <v>13</v>
      </c>
      <c r="S6" s="5">
        <v>19</v>
      </c>
      <c r="T6" s="5">
        <v>10</v>
      </c>
      <c r="U6" s="5">
        <v>3</v>
      </c>
      <c r="V6" s="5">
        <v>2</v>
      </c>
      <c r="W6" s="3" t="s">
        <v>0</v>
      </c>
      <c r="X6" s="3" t="s">
        <v>0</v>
      </c>
      <c r="Y6" s="3" t="s">
        <v>0</v>
      </c>
      <c r="Z6" s="5">
        <v>9</v>
      </c>
      <c r="AA6" s="5">
        <v>93</v>
      </c>
      <c r="AB6" s="5">
        <v>55</v>
      </c>
      <c r="AC6" s="5">
        <v>34</v>
      </c>
      <c r="AD6" s="5">
        <v>5</v>
      </c>
      <c r="AE6" s="5">
        <v>54.9</v>
      </c>
      <c r="AF6" s="5">
        <v>1</v>
      </c>
    </row>
    <row r="7" spans="1:32" s="4" customFormat="1" ht="22.5" customHeight="1">
      <c r="A7" s="12"/>
      <c r="B7" s="3" t="s">
        <v>36</v>
      </c>
      <c r="C7" s="5">
        <v>157</v>
      </c>
      <c r="D7" s="5">
        <v>2</v>
      </c>
      <c r="E7" s="5">
        <v>1</v>
      </c>
      <c r="F7" s="5">
        <v>7</v>
      </c>
      <c r="G7" s="5">
        <v>7</v>
      </c>
      <c r="H7" s="5">
        <v>7</v>
      </c>
      <c r="I7" s="5">
        <v>3</v>
      </c>
      <c r="J7" s="5">
        <v>5</v>
      </c>
      <c r="K7" s="5">
        <v>5</v>
      </c>
      <c r="L7" s="5">
        <v>3</v>
      </c>
      <c r="M7" s="5">
        <v>10</v>
      </c>
      <c r="N7" s="5">
        <v>11</v>
      </c>
      <c r="O7" s="5">
        <v>18</v>
      </c>
      <c r="P7" s="5">
        <v>9</v>
      </c>
      <c r="Q7" s="5">
        <v>11</v>
      </c>
      <c r="R7" s="5">
        <v>18</v>
      </c>
      <c r="S7" s="5">
        <v>21</v>
      </c>
      <c r="T7" s="5">
        <v>14</v>
      </c>
      <c r="U7" s="5">
        <v>3</v>
      </c>
      <c r="V7" s="5">
        <v>1</v>
      </c>
      <c r="W7" s="5">
        <v>1</v>
      </c>
      <c r="X7" s="3" t="s">
        <v>0</v>
      </c>
      <c r="Y7" s="3" t="s">
        <v>0</v>
      </c>
      <c r="Z7" s="5">
        <v>10</v>
      </c>
      <c r="AA7" s="5">
        <v>78</v>
      </c>
      <c r="AB7" s="5">
        <v>69</v>
      </c>
      <c r="AC7" s="5">
        <v>40</v>
      </c>
      <c r="AD7" s="5">
        <v>5</v>
      </c>
      <c r="AE7" s="5">
        <v>56.4</v>
      </c>
      <c r="AF7" s="3" t="s">
        <v>0</v>
      </c>
    </row>
    <row r="8" spans="1:32" s="4" customFormat="1" ht="22.5" customHeight="1">
      <c r="A8" s="10" t="s">
        <v>37</v>
      </c>
      <c r="B8" s="3" t="s">
        <v>34</v>
      </c>
      <c r="C8" s="5">
        <v>6756</v>
      </c>
      <c r="D8" s="5">
        <v>343</v>
      </c>
      <c r="E8" s="5">
        <v>350</v>
      </c>
      <c r="F8" s="5">
        <v>333</v>
      </c>
      <c r="G8" s="5">
        <v>331</v>
      </c>
      <c r="H8" s="5">
        <v>347</v>
      </c>
      <c r="I8" s="5">
        <v>459</v>
      </c>
      <c r="J8" s="5">
        <v>507</v>
      </c>
      <c r="K8" s="5">
        <v>399</v>
      </c>
      <c r="L8" s="5">
        <v>391</v>
      </c>
      <c r="M8" s="5">
        <v>394</v>
      </c>
      <c r="N8" s="5">
        <v>465</v>
      </c>
      <c r="O8" s="5">
        <v>510</v>
      </c>
      <c r="P8" s="5">
        <v>450</v>
      </c>
      <c r="Q8" s="5">
        <v>395</v>
      </c>
      <c r="R8" s="5">
        <v>359</v>
      </c>
      <c r="S8" s="5">
        <v>291</v>
      </c>
      <c r="T8" s="5">
        <v>180</v>
      </c>
      <c r="U8" s="5">
        <v>92</v>
      </c>
      <c r="V8" s="5">
        <v>30</v>
      </c>
      <c r="W8" s="5">
        <v>2</v>
      </c>
      <c r="X8" s="3" t="s">
        <v>0</v>
      </c>
      <c r="Y8" s="5">
        <v>128</v>
      </c>
      <c r="Z8" s="5">
        <v>1026</v>
      </c>
      <c r="AA8" s="5">
        <v>4253</v>
      </c>
      <c r="AB8" s="5">
        <v>1349</v>
      </c>
      <c r="AC8" s="5">
        <v>595</v>
      </c>
      <c r="AD8" s="5">
        <v>124</v>
      </c>
      <c r="AE8" s="5">
        <v>42.8</v>
      </c>
      <c r="AF8" s="5">
        <v>12</v>
      </c>
    </row>
    <row r="9" spans="1:32" s="4" customFormat="1" ht="22.5" customHeight="1">
      <c r="A9" s="11"/>
      <c r="B9" s="3" t="s">
        <v>35</v>
      </c>
      <c r="C9" s="5">
        <v>3214</v>
      </c>
      <c r="D9" s="5">
        <v>167</v>
      </c>
      <c r="E9" s="5">
        <v>165</v>
      </c>
      <c r="F9" s="5">
        <v>178</v>
      </c>
      <c r="G9" s="5">
        <v>178</v>
      </c>
      <c r="H9" s="5">
        <v>172</v>
      </c>
      <c r="I9" s="5">
        <v>214</v>
      </c>
      <c r="J9" s="5">
        <v>246</v>
      </c>
      <c r="K9" s="5">
        <v>188</v>
      </c>
      <c r="L9" s="5">
        <v>196</v>
      </c>
      <c r="M9" s="5">
        <v>193</v>
      </c>
      <c r="N9" s="5">
        <v>223</v>
      </c>
      <c r="O9" s="5">
        <v>239</v>
      </c>
      <c r="P9" s="5">
        <v>209</v>
      </c>
      <c r="Q9" s="5">
        <v>187</v>
      </c>
      <c r="R9" s="5">
        <v>170</v>
      </c>
      <c r="S9" s="5">
        <v>119</v>
      </c>
      <c r="T9" s="5">
        <v>72</v>
      </c>
      <c r="U9" s="5">
        <v>28</v>
      </c>
      <c r="V9" s="5">
        <v>5</v>
      </c>
      <c r="W9" s="3" t="s">
        <v>0</v>
      </c>
      <c r="X9" s="3" t="s">
        <v>0</v>
      </c>
      <c r="Y9" s="5">
        <v>65</v>
      </c>
      <c r="Z9" s="5">
        <v>510</v>
      </c>
      <c r="AA9" s="5">
        <v>2058</v>
      </c>
      <c r="AB9" s="5">
        <v>581</v>
      </c>
      <c r="AC9" s="5">
        <v>224</v>
      </c>
      <c r="AD9" s="5">
        <v>33</v>
      </c>
      <c r="AE9" s="5">
        <v>41.5</v>
      </c>
      <c r="AF9" s="5">
        <v>6</v>
      </c>
    </row>
    <row r="10" spans="1:32" s="4" customFormat="1" ht="22.5" customHeight="1">
      <c r="A10" s="12"/>
      <c r="B10" s="3" t="s">
        <v>36</v>
      </c>
      <c r="C10" s="5">
        <v>3542</v>
      </c>
      <c r="D10" s="5">
        <v>176</v>
      </c>
      <c r="E10" s="5">
        <v>185</v>
      </c>
      <c r="F10" s="5">
        <v>155</v>
      </c>
      <c r="G10" s="5">
        <v>153</v>
      </c>
      <c r="H10" s="5">
        <v>175</v>
      </c>
      <c r="I10" s="5">
        <v>245</v>
      </c>
      <c r="J10" s="5">
        <v>261</v>
      </c>
      <c r="K10" s="5">
        <v>211</v>
      </c>
      <c r="L10" s="5">
        <v>195</v>
      </c>
      <c r="M10" s="5">
        <v>201</v>
      </c>
      <c r="N10" s="5">
        <v>242</v>
      </c>
      <c r="O10" s="5">
        <v>271</v>
      </c>
      <c r="P10" s="5">
        <v>241</v>
      </c>
      <c r="Q10" s="5">
        <v>208</v>
      </c>
      <c r="R10" s="5">
        <v>189</v>
      </c>
      <c r="S10" s="5">
        <v>172</v>
      </c>
      <c r="T10" s="5">
        <v>108</v>
      </c>
      <c r="U10" s="5">
        <v>64</v>
      </c>
      <c r="V10" s="5">
        <v>25</v>
      </c>
      <c r="W10" s="5">
        <v>2</v>
      </c>
      <c r="X10" s="3" t="s">
        <v>0</v>
      </c>
      <c r="Y10" s="5">
        <v>63</v>
      </c>
      <c r="Z10" s="5">
        <v>516</v>
      </c>
      <c r="AA10" s="5">
        <v>2195</v>
      </c>
      <c r="AB10" s="5">
        <v>768</v>
      </c>
      <c r="AC10" s="5">
        <v>371</v>
      </c>
      <c r="AD10" s="5">
        <v>91</v>
      </c>
      <c r="AE10" s="5">
        <v>43.9</v>
      </c>
      <c r="AF10" s="5">
        <v>6</v>
      </c>
    </row>
    <row r="11" spans="1:32" s="4" customFormat="1" ht="22.5" customHeight="1">
      <c r="A11" s="10" t="s">
        <v>38</v>
      </c>
      <c r="B11" s="3" t="s">
        <v>34</v>
      </c>
      <c r="C11" s="5">
        <v>341</v>
      </c>
      <c r="D11" s="5">
        <v>10</v>
      </c>
      <c r="E11" s="5">
        <v>14</v>
      </c>
      <c r="F11" s="5">
        <v>11</v>
      </c>
      <c r="G11" s="5">
        <v>21</v>
      </c>
      <c r="H11" s="5">
        <v>10</v>
      </c>
      <c r="I11" s="5">
        <v>9</v>
      </c>
      <c r="J11" s="5">
        <v>15</v>
      </c>
      <c r="K11" s="5">
        <v>14</v>
      </c>
      <c r="L11" s="5">
        <v>19</v>
      </c>
      <c r="M11" s="5">
        <v>24</v>
      </c>
      <c r="N11" s="5">
        <v>30</v>
      </c>
      <c r="O11" s="5">
        <v>21</v>
      </c>
      <c r="P11" s="5">
        <v>30</v>
      </c>
      <c r="Q11" s="5">
        <v>26</v>
      </c>
      <c r="R11" s="5">
        <v>33</v>
      </c>
      <c r="S11" s="5">
        <v>21</v>
      </c>
      <c r="T11" s="5">
        <v>18</v>
      </c>
      <c r="U11" s="5">
        <v>12</v>
      </c>
      <c r="V11" s="5">
        <v>2</v>
      </c>
      <c r="W11" s="5">
        <v>1</v>
      </c>
      <c r="X11" s="3" t="s">
        <v>0</v>
      </c>
      <c r="Y11" s="3" t="s">
        <v>0</v>
      </c>
      <c r="Z11" s="5">
        <v>35</v>
      </c>
      <c r="AA11" s="5">
        <v>193</v>
      </c>
      <c r="AB11" s="5">
        <v>113</v>
      </c>
      <c r="AC11" s="5">
        <v>54</v>
      </c>
      <c r="AD11" s="5">
        <v>15</v>
      </c>
      <c r="AE11" s="5">
        <v>50.7</v>
      </c>
      <c r="AF11" s="3" t="s">
        <v>0</v>
      </c>
    </row>
    <row r="12" spans="1:32" s="4" customFormat="1" ht="22.5" customHeight="1">
      <c r="A12" s="11"/>
      <c r="B12" s="3" t="s">
        <v>35</v>
      </c>
      <c r="C12" s="5">
        <v>166</v>
      </c>
      <c r="D12" s="5">
        <v>3</v>
      </c>
      <c r="E12" s="5">
        <v>7</v>
      </c>
      <c r="F12" s="5">
        <v>8</v>
      </c>
      <c r="G12" s="5">
        <v>17</v>
      </c>
      <c r="H12" s="5">
        <v>6</v>
      </c>
      <c r="I12" s="5">
        <v>5</v>
      </c>
      <c r="J12" s="5">
        <v>6</v>
      </c>
      <c r="K12" s="5">
        <v>7</v>
      </c>
      <c r="L12" s="5">
        <v>10</v>
      </c>
      <c r="M12" s="5">
        <v>12</v>
      </c>
      <c r="N12" s="5">
        <v>13</v>
      </c>
      <c r="O12" s="5">
        <v>11</v>
      </c>
      <c r="P12" s="5">
        <v>12</v>
      </c>
      <c r="Q12" s="5">
        <v>9</v>
      </c>
      <c r="R12" s="5">
        <v>19</v>
      </c>
      <c r="S12" s="5">
        <v>8</v>
      </c>
      <c r="T12" s="5">
        <v>5</v>
      </c>
      <c r="U12" s="5">
        <v>6</v>
      </c>
      <c r="V12" s="5">
        <v>1</v>
      </c>
      <c r="W12" s="5">
        <v>1</v>
      </c>
      <c r="X12" s="3" t="s">
        <v>0</v>
      </c>
      <c r="Y12" s="3" t="s">
        <v>0</v>
      </c>
      <c r="Z12" s="5">
        <v>18</v>
      </c>
      <c r="AA12" s="5">
        <v>99</v>
      </c>
      <c r="AB12" s="5">
        <v>49</v>
      </c>
      <c r="AC12" s="5">
        <v>21</v>
      </c>
      <c r="AD12" s="5">
        <v>8</v>
      </c>
      <c r="AE12" s="5">
        <v>48</v>
      </c>
      <c r="AF12" s="3" t="s">
        <v>0</v>
      </c>
    </row>
    <row r="13" spans="1:32" s="4" customFormat="1" ht="22.5" customHeight="1">
      <c r="A13" s="12"/>
      <c r="B13" s="3" t="s">
        <v>36</v>
      </c>
      <c r="C13" s="5">
        <v>175</v>
      </c>
      <c r="D13" s="5">
        <v>7</v>
      </c>
      <c r="E13" s="5">
        <v>7</v>
      </c>
      <c r="F13" s="5">
        <v>3</v>
      </c>
      <c r="G13" s="5">
        <v>4</v>
      </c>
      <c r="H13" s="5">
        <v>4</v>
      </c>
      <c r="I13" s="5">
        <v>4</v>
      </c>
      <c r="J13" s="5">
        <v>9</v>
      </c>
      <c r="K13" s="5">
        <v>7</v>
      </c>
      <c r="L13" s="5">
        <v>9</v>
      </c>
      <c r="M13" s="5">
        <v>12</v>
      </c>
      <c r="N13" s="5">
        <v>17</v>
      </c>
      <c r="O13" s="5">
        <v>10</v>
      </c>
      <c r="P13" s="5">
        <v>18</v>
      </c>
      <c r="Q13" s="5">
        <v>17</v>
      </c>
      <c r="R13" s="5">
        <v>14</v>
      </c>
      <c r="S13" s="5">
        <v>13</v>
      </c>
      <c r="T13" s="5">
        <v>13</v>
      </c>
      <c r="U13" s="5">
        <v>6</v>
      </c>
      <c r="V13" s="5">
        <v>1</v>
      </c>
      <c r="W13" s="3" t="s">
        <v>0</v>
      </c>
      <c r="X13" s="3" t="s">
        <v>0</v>
      </c>
      <c r="Y13" s="3" t="s">
        <v>0</v>
      </c>
      <c r="Z13" s="5">
        <v>17</v>
      </c>
      <c r="AA13" s="5">
        <v>94</v>
      </c>
      <c r="AB13" s="5">
        <v>64</v>
      </c>
      <c r="AC13" s="5">
        <v>33</v>
      </c>
      <c r="AD13" s="5">
        <v>7</v>
      </c>
      <c r="AE13" s="5">
        <v>53.3</v>
      </c>
      <c r="AF13" s="3" t="s">
        <v>0</v>
      </c>
    </row>
    <row r="14" spans="1:32" s="4" customFormat="1" ht="22.5" customHeight="1">
      <c r="A14" s="13" t="s">
        <v>50</v>
      </c>
      <c r="B14" s="3" t="s">
        <v>39</v>
      </c>
      <c r="C14" s="5">
        <v>5349</v>
      </c>
      <c r="D14" s="5">
        <v>361</v>
      </c>
      <c r="E14" s="5">
        <v>305</v>
      </c>
      <c r="F14" s="5">
        <v>300</v>
      </c>
      <c r="G14" s="5">
        <v>233</v>
      </c>
      <c r="H14" s="5">
        <v>198</v>
      </c>
      <c r="I14" s="5">
        <v>384</v>
      </c>
      <c r="J14" s="5">
        <v>444</v>
      </c>
      <c r="K14" s="5">
        <v>396</v>
      </c>
      <c r="L14" s="5">
        <v>318</v>
      </c>
      <c r="M14" s="5">
        <v>297</v>
      </c>
      <c r="N14" s="5">
        <v>276</v>
      </c>
      <c r="O14" s="5">
        <v>375</v>
      </c>
      <c r="P14" s="5">
        <v>308</v>
      </c>
      <c r="Q14" s="5">
        <v>251</v>
      </c>
      <c r="R14" s="5">
        <v>250</v>
      </c>
      <c r="S14" s="5">
        <v>237</v>
      </c>
      <c r="T14" s="5">
        <v>177</v>
      </c>
      <c r="U14" s="5">
        <v>117</v>
      </c>
      <c r="V14" s="5">
        <v>58</v>
      </c>
      <c r="W14" s="5">
        <v>22</v>
      </c>
      <c r="X14" s="5">
        <v>2</v>
      </c>
      <c r="Y14" s="5">
        <v>40</v>
      </c>
      <c r="Z14" s="5">
        <v>966</v>
      </c>
      <c r="AA14" s="5">
        <v>3229</v>
      </c>
      <c r="AB14" s="5">
        <v>1114</v>
      </c>
      <c r="AC14" s="5">
        <v>613</v>
      </c>
      <c r="AD14" s="5">
        <v>199</v>
      </c>
      <c r="AE14" s="5">
        <v>42.2</v>
      </c>
      <c r="AF14" s="5">
        <v>22</v>
      </c>
    </row>
    <row r="15" spans="1:32" s="4" customFormat="1" ht="22.5" customHeight="1">
      <c r="A15" s="14"/>
      <c r="B15" s="3" t="s">
        <v>40</v>
      </c>
      <c r="C15" s="5">
        <v>2536</v>
      </c>
      <c r="D15" s="5">
        <v>180</v>
      </c>
      <c r="E15" s="5">
        <v>175</v>
      </c>
      <c r="F15" s="5">
        <v>160</v>
      </c>
      <c r="G15" s="5">
        <v>117</v>
      </c>
      <c r="H15" s="5">
        <v>94</v>
      </c>
      <c r="I15" s="5">
        <v>186</v>
      </c>
      <c r="J15" s="5">
        <v>214</v>
      </c>
      <c r="K15" s="5">
        <v>191</v>
      </c>
      <c r="L15" s="5">
        <v>161</v>
      </c>
      <c r="M15" s="5">
        <v>146</v>
      </c>
      <c r="N15" s="5">
        <v>142</v>
      </c>
      <c r="O15" s="5">
        <v>178</v>
      </c>
      <c r="P15" s="5">
        <v>143</v>
      </c>
      <c r="Q15" s="5">
        <v>114</v>
      </c>
      <c r="R15" s="5">
        <v>95</v>
      </c>
      <c r="S15" s="5">
        <v>106</v>
      </c>
      <c r="T15" s="5">
        <v>51</v>
      </c>
      <c r="U15" s="5">
        <v>35</v>
      </c>
      <c r="V15" s="5">
        <v>18</v>
      </c>
      <c r="W15" s="5">
        <v>4</v>
      </c>
      <c r="X15" s="3" t="s">
        <v>0</v>
      </c>
      <c r="Y15" s="5">
        <v>26</v>
      </c>
      <c r="Z15" s="5">
        <v>515</v>
      </c>
      <c r="AA15" s="5">
        <v>1572</v>
      </c>
      <c r="AB15" s="5">
        <v>423</v>
      </c>
      <c r="AC15" s="5">
        <v>214</v>
      </c>
      <c r="AD15" s="5">
        <v>57</v>
      </c>
      <c r="AE15" s="5">
        <v>39.7</v>
      </c>
      <c r="AF15" s="5">
        <v>8</v>
      </c>
    </row>
    <row r="16" spans="1:32" s="4" customFormat="1" ht="22.5" customHeight="1">
      <c r="A16" s="15"/>
      <c r="B16" s="3" t="s">
        <v>41</v>
      </c>
      <c r="C16" s="5">
        <v>2813</v>
      </c>
      <c r="D16" s="5">
        <v>181</v>
      </c>
      <c r="E16" s="5">
        <v>130</v>
      </c>
      <c r="F16" s="5">
        <v>140</v>
      </c>
      <c r="G16" s="5">
        <v>116</v>
      </c>
      <c r="H16" s="5">
        <v>104</v>
      </c>
      <c r="I16" s="5">
        <v>198</v>
      </c>
      <c r="J16" s="5">
        <v>230</v>
      </c>
      <c r="K16" s="5">
        <v>205</v>
      </c>
      <c r="L16" s="5">
        <v>157</v>
      </c>
      <c r="M16" s="5">
        <v>151</v>
      </c>
      <c r="N16" s="5">
        <v>134</v>
      </c>
      <c r="O16" s="5">
        <v>197</v>
      </c>
      <c r="P16" s="5">
        <v>165</v>
      </c>
      <c r="Q16" s="5">
        <v>137</v>
      </c>
      <c r="R16" s="5">
        <v>155</v>
      </c>
      <c r="S16" s="5">
        <v>131</v>
      </c>
      <c r="T16" s="5">
        <v>126</v>
      </c>
      <c r="U16" s="5">
        <v>82</v>
      </c>
      <c r="V16" s="5">
        <v>40</v>
      </c>
      <c r="W16" s="5">
        <v>18</v>
      </c>
      <c r="X16" s="5">
        <v>2</v>
      </c>
      <c r="Y16" s="5">
        <v>14</v>
      </c>
      <c r="Z16" s="5">
        <v>451</v>
      </c>
      <c r="AA16" s="5">
        <v>1657</v>
      </c>
      <c r="AB16" s="5">
        <v>691</v>
      </c>
      <c r="AC16" s="5">
        <v>399</v>
      </c>
      <c r="AD16" s="5">
        <v>142</v>
      </c>
      <c r="AE16" s="5">
        <v>44.4</v>
      </c>
      <c r="AF16" s="5">
        <v>14</v>
      </c>
    </row>
    <row r="17" spans="1:32" s="4" customFormat="1" ht="22.5" customHeight="1">
      <c r="A17" s="10" t="s">
        <v>42</v>
      </c>
      <c r="B17" s="3" t="s">
        <v>39</v>
      </c>
      <c r="C17" s="5">
        <v>41</v>
      </c>
      <c r="D17" s="3" t="s">
        <v>0</v>
      </c>
      <c r="E17" s="5">
        <v>1</v>
      </c>
      <c r="F17" s="5">
        <v>2</v>
      </c>
      <c r="G17" s="3" t="s">
        <v>0</v>
      </c>
      <c r="H17" s="3" t="s">
        <v>0</v>
      </c>
      <c r="I17" s="3" t="s">
        <v>0</v>
      </c>
      <c r="J17" s="5">
        <v>3</v>
      </c>
      <c r="K17" s="3" t="s">
        <v>0</v>
      </c>
      <c r="L17" s="5">
        <v>2</v>
      </c>
      <c r="M17" s="5">
        <v>2</v>
      </c>
      <c r="N17" s="5">
        <v>7</v>
      </c>
      <c r="O17" s="5">
        <v>5</v>
      </c>
      <c r="P17" s="5">
        <v>3</v>
      </c>
      <c r="Q17" s="5">
        <v>3</v>
      </c>
      <c r="R17" s="5">
        <v>2</v>
      </c>
      <c r="S17" s="5">
        <v>5</v>
      </c>
      <c r="T17" s="5">
        <v>5</v>
      </c>
      <c r="U17" s="5">
        <v>1</v>
      </c>
      <c r="V17" s="3" t="s">
        <v>0</v>
      </c>
      <c r="W17" s="3" t="s">
        <v>0</v>
      </c>
      <c r="X17" s="3" t="s">
        <v>0</v>
      </c>
      <c r="Y17" s="3" t="s">
        <v>0</v>
      </c>
      <c r="Z17" s="5">
        <v>3</v>
      </c>
      <c r="AA17" s="5">
        <v>22</v>
      </c>
      <c r="AB17" s="5">
        <v>16</v>
      </c>
      <c r="AC17" s="5">
        <v>11</v>
      </c>
      <c r="AD17" s="5">
        <v>1</v>
      </c>
      <c r="AE17" s="5">
        <v>58</v>
      </c>
      <c r="AF17" s="3" t="s">
        <v>0</v>
      </c>
    </row>
    <row r="18" spans="1:32" s="4" customFormat="1" ht="22.5" customHeight="1">
      <c r="A18" s="11"/>
      <c r="B18" s="3" t="s">
        <v>40</v>
      </c>
      <c r="C18" s="5">
        <v>19</v>
      </c>
      <c r="D18" s="3" t="s">
        <v>0</v>
      </c>
      <c r="E18" s="5">
        <v>1</v>
      </c>
      <c r="F18" s="5">
        <v>1</v>
      </c>
      <c r="G18" s="3" t="s">
        <v>0</v>
      </c>
      <c r="H18" s="3" t="s">
        <v>0</v>
      </c>
      <c r="I18" s="3" t="s">
        <v>0</v>
      </c>
      <c r="J18" s="5">
        <v>1</v>
      </c>
      <c r="K18" s="3" t="s">
        <v>0</v>
      </c>
      <c r="L18" s="5">
        <v>1</v>
      </c>
      <c r="M18" s="5">
        <v>2</v>
      </c>
      <c r="N18" s="5">
        <v>4</v>
      </c>
      <c r="O18" s="5">
        <v>2</v>
      </c>
      <c r="P18" s="5">
        <v>2</v>
      </c>
      <c r="Q18" s="5">
        <v>2</v>
      </c>
      <c r="R18" s="3" t="s">
        <v>0</v>
      </c>
      <c r="S18" s="5">
        <v>1</v>
      </c>
      <c r="T18" s="5">
        <v>1</v>
      </c>
      <c r="U18" s="5">
        <v>1</v>
      </c>
      <c r="V18" s="3" t="s">
        <v>0</v>
      </c>
      <c r="W18" s="3" t="s">
        <v>0</v>
      </c>
      <c r="X18" s="3" t="s">
        <v>0</v>
      </c>
      <c r="Y18" s="3" t="s">
        <v>0</v>
      </c>
      <c r="Z18" s="5">
        <v>2</v>
      </c>
      <c r="AA18" s="5">
        <v>12</v>
      </c>
      <c r="AB18" s="5">
        <v>5</v>
      </c>
      <c r="AC18" s="5">
        <v>3</v>
      </c>
      <c r="AD18" s="5">
        <v>1</v>
      </c>
      <c r="AE18" s="5">
        <v>53.6</v>
      </c>
      <c r="AF18" s="3" t="s">
        <v>0</v>
      </c>
    </row>
    <row r="19" spans="1:32" s="4" customFormat="1" ht="22.5" customHeight="1">
      <c r="A19" s="12"/>
      <c r="B19" s="3" t="s">
        <v>41</v>
      </c>
      <c r="C19" s="5">
        <v>22</v>
      </c>
      <c r="D19" s="3" t="s">
        <v>0</v>
      </c>
      <c r="E19" s="3" t="s">
        <v>0</v>
      </c>
      <c r="F19" s="5">
        <v>1</v>
      </c>
      <c r="G19" s="3" t="s">
        <v>0</v>
      </c>
      <c r="H19" s="3" t="s">
        <v>0</v>
      </c>
      <c r="I19" s="3" t="s">
        <v>0</v>
      </c>
      <c r="J19" s="5">
        <v>2</v>
      </c>
      <c r="K19" s="3" t="s">
        <v>0</v>
      </c>
      <c r="L19" s="5">
        <v>1</v>
      </c>
      <c r="M19" s="3" t="s">
        <v>0</v>
      </c>
      <c r="N19" s="5">
        <v>3</v>
      </c>
      <c r="O19" s="5">
        <v>3</v>
      </c>
      <c r="P19" s="5">
        <v>1</v>
      </c>
      <c r="Q19" s="5">
        <v>1</v>
      </c>
      <c r="R19" s="5">
        <v>2</v>
      </c>
      <c r="S19" s="5">
        <v>4</v>
      </c>
      <c r="T19" s="5">
        <v>4</v>
      </c>
      <c r="U19" s="3" t="s">
        <v>0</v>
      </c>
      <c r="V19" s="3" t="s">
        <v>0</v>
      </c>
      <c r="W19" s="3" t="s">
        <v>0</v>
      </c>
      <c r="X19" s="3" t="s">
        <v>0</v>
      </c>
      <c r="Y19" s="3" t="s">
        <v>0</v>
      </c>
      <c r="Z19" s="5">
        <v>1</v>
      </c>
      <c r="AA19" s="5">
        <v>10</v>
      </c>
      <c r="AB19" s="5">
        <v>11</v>
      </c>
      <c r="AC19" s="5">
        <v>8</v>
      </c>
      <c r="AD19" s="3" t="s">
        <v>0</v>
      </c>
      <c r="AE19" s="5">
        <v>61.8</v>
      </c>
      <c r="AF19" s="3" t="s">
        <v>0</v>
      </c>
    </row>
    <row r="20" spans="1:32" s="4" customFormat="1" ht="22.5" customHeight="1">
      <c r="A20" s="10" t="s">
        <v>43</v>
      </c>
      <c r="B20" s="3" t="s">
        <v>39</v>
      </c>
      <c r="C20" s="5">
        <v>3807</v>
      </c>
      <c r="D20" s="5">
        <v>163</v>
      </c>
      <c r="E20" s="5">
        <v>161</v>
      </c>
      <c r="F20" s="5">
        <v>217</v>
      </c>
      <c r="G20" s="5">
        <v>195</v>
      </c>
      <c r="H20" s="5">
        <v>176</v>
      </c>
      <c r="I20" s="5">
        <v>229</v>
      </c>
      <c r="J20" s="5">
        <v>213</v>
      </c>
      <c r="K20" s="5">
        <v>195</v>
      </c>
      <c r="L20" s="5">
        <v>214</v>
      </c>
      <c r="M20" s="5">
        <v>258</v>
      </c>
      <c r="N20" s="5">
        <v>269</v>
      </c>
      <c r="O20" s="5">
        <v>289</v>
      </c>
      <c r="P20" s="5">
        <v>249</v>
      </c>
      <c r="Q20" s="5">
        <v>232</v>
      </c>
      <c r="R20" s="5">
        <v>250</v>
      </c>
      <c r="S20" s="5">
        <v>199</v>
      </c>
      <c r="T20" s="5">
        <v>132</v>
      </c>
      <c r="U20" s="5">
        <v>83</v>
      </c>
      <c r="V20" s="5">
        <v>31</v>
      </c>
      <c r="W20" s="5">
        <v>8</v>
      </c>
      <c r="X20" s="5">
        <v>4</v>
      </c>
      <c r="Y20" s="5">
        <v>40</v>
      </c>
      <c r="Z20" s="5">
        <v>541</v>
      </c>
      <c r="AA20" s="5">
        <v>2287</v>
      </c>
      <c r="AB20" s="5">
        <v>939</v>
      </c>
      <c r="AC20" s="5">
        <v>457</v>
      </c>
      <c r="AD20" s="5">
        <v>126</v>
      </c>
      <c r="AE20" s="5">
        <v>45.5</v>
      </c>
      <c r="AF20" s="5">
        <v>8</v>
      </c>
    </row>
    <row r="21" spans="1:32" s="4" customFormat="1" ht="22.5" customHeight="1">
      <c r="A21" s="11"/>
      <c r="B21" s="3" t="s">
        <v>40</v>
      </c>
      <c r="C21" s="5">
        <v>1818</v>
      </c>
      <c r="D21" s="5">
        <v>83</v>
      </c>
      <c r="E21" s="5">
        <v>78</v>
      </c>
      <c r="F21" s="5">
        <v>108</v>
      </c>
      <c r="G21" s="5">
        <v>93</v>
      </c>
      <c r="H21" s="5">
        <v>77</v>
      </c>
      <c r="I21" s="5">
        <v>110</v>
      </c>
      <c r="J21" s="5">
        <v>117</v>
      </c>
      <c r="K21" s="5">
        <v>89</v>
      </c>
      <c r="L21" s="5">
        <v>105</v>
      </c>
      <c r="M21" s="5">
        <v>137</v>
      </c>
      <c r="N21" s="5">
        <v>133</v>
      </c>
      <c r="O21" s="5">
        <v>146</v>
      </c>
      <c r="P21" s="5">
        <v>117</v>
      </c>
      <c r="Q21" s="5">
        <v>109</v>
      </c>
      <c r="R21" s="5">
        <v>122</v>
      </c>
      <c r="S21" s="5">
        <v>87</v>
      </c>
      <c r="T21" s="5">
        <v>43</v>
      </c>
      <c r="U21" s="5">
        <v>28</v>
      </c>
      <c r="V21" s="5">
        <v>7</v>
      </c>
      <c r="W21" s="5">
        <v>2</v>
      </c>
      <c r="X21" s="3" t="s">
        <v>0</v>
      </c>
      <c r="Y21" s="5">
        <v>27</v>
      </c>
      <c r="Z21" s="5">
        <v>269</v>
      </c>
      <c r="AA21" s="5">
        <v>1124</v>
      </c>
      <c r="AB21" s="5">
        <v>398</v>
      </c>
      <c r="AC21" s="5">
        <v>167</v>
      </c>
      <c r="AD21" s="5">
        <v>37</v>
      </c>
      <c r="AE21" s="5">
        <v>44.2</v>
      </c>
      <c r="AF21" s="5">
        <v>2</v>
      </c>
    </row>
    <row r="22" spans="1:32" s="4" customFormat="1" ht="22.5" customHeight="1">
      <c r="A22" s="12"/>
      <c r="B22" s="3" t="s">
        <v>41</v>
      </c>
      <c r="C22" s="5">
        <v>1989</v>
      </c>
      <c r="D22" s="5">
        <v>80</v>
      </c>
      <c r="E22" s="5">
        <v>83</v>
      </c>
      <c r="F22" s="5">
        <v>109</v>
      </c>
      <c r="G22" s="5">
        <v>102</v>
      </c>
      <c r="H22" s="5">
        <v>99</v>
      </c>
      <c r="I22" s="5">
        <v>119</v>
      </c>
      <c r="J22" s="5">
        <v>96</v>
      </c>
      <c r="K22" s="5">
        <v>106</v>
      </c>
      <c r="L22" s="5">
        <v>109</v>
      </c>
      <c r="M22" s="5">
        <v>121</v>
      </c>
      <c r="N22" s="5">
        <v>136</v>
      </c>
      <c r="O22" s="5">
        <v>143</v>
      </c>
      <c r="P22" s="5">
        <v>132</v>
      </c>
      <c r="Q22" s="5">
        <v>123</v>
      </c>
      <c r="R22" s="5">
        <v>128</v>
      </c>
      <c r="S22" s="5">
        <v>112</v>
      </c>
      <c r="T22" s="5">
        <v>89</v>
      </c>
      <c r="U22" s="5">
        <v>55</v>
      </c>
      <c r="V22" s="5">
        <v>24</v>
      </c>
      <c r="W22" s="5">
        <v>6</v>
      </c>
      <c r="X22" s="5">
        <v>4</v>
      </c>
      <c r="Y22" s="5">
        <v>13</v>
      </c>
      <c r="Z22" s="5">
        <v>272</v>
      </c>
      <c r="AA22" s="5">
        <v>1163</v>
      </c>
      <c r="AB22" s="5">
        <v>541</v>
      </c>
      <c r="AC22" s="5">
        <v>290</v>
      </c>
      <c r="AD22" s="5">
        <v>89</v>
      </c>
      <c r="AE22" s="5">
        <v>46.6</v>
      </c>
      <c r="AF22" s="5">
        <v>6</v>
      </c>
    </row>
    <row r="23" spans="1:32" s="4" customFormat="1" ht="22.5" customHeight="1">
      <c r="A23" s="10" t="s">
        <v>44</v>
      </c>
      <c r="B23" s="3" t="s">
        <v>39</v>
      </c>
      <c r="C23" s="5">
        <v>5659</v>
      </c>
      <c r="D23" s="5">
        <v>260</v>
      </c>
      <c r="E23" s="5">
        <v>318</v>
      </c>
      <c r="F23" s="5">
        <v>286</v>
      </c>
      <c r="G23" s="5">
        <v>308</v>
      </c>
      <c r="H23" s="5">
        <v>278</v>
      </c>
      <c r="I23" s="5">
        <v>348</v>
      </c>
      <c r="J23" s="5">
        <v>401</v>
      </c>
      <c r="K23" s="5">
        <v>348</v>
      </c>
      <c r="L23" s="5">
        <v>360</v>
      </c>
      <c r="M23" s="5">
        <v>329</v>
      </c>
      <c r="N23" s="5">
        <v>412</v>
      </c>
      <c r="O23" s="5">
        <v>474</v>
      </c>
      <c r="P23" s="5">
        <v>383</v>
      </c>
      <c r="Q23" s="5">
        <v>296</v>
      </c>
      <c r="R23" s="5">
        <v>259</v>
      </c>
      <c r="S23" s="5">
        <v>218</v>
      </c>
      <c r="T23" s="5">
        <v>162</v>
      </c>
      <c r="U23" s="5">
        <v>82</v>
      </c>
      <c r="V23" s="5">
        <v>37</v>
      </c>
      <c r="W23" s="5">
        <v>8</v>
      </c>
      <c r="X23" s="5">
        <v>1</v>
      </c>
      <c r="Y23" s="5">
        <v>91</v>
      </c>
      <c r="Z23" s="5">
        <v>864</v>
      </c>
      <c r="AA23" s="5">
        <v>3641</v>
      </c>
      <c r="AB23" s="5">
        <v>1063</v>
      </c>
      <c r="AC23" s="5">
        <v>508</v>
      </c>
      <c r="AD23" s="5">
        <v>128</v>
      </c>
      <c r="AE23" s="5">
        <v>42.7</v>
      </c>
      <c r="AF23" s="5">
        <v>16</v>
      </c>
    </row>
    <row r="24" spans="1:32" s="4" customFormat="1" ht="22.5" customHeight="1">
      <c r="A24" s="11"/>
      <c r="B24" s="3" t="s">
        <v>40</v>
      </c>
      <c r="C24" s="5">
        <v>2782</v>
      </c>
      <c r="D24" s="5">
        <v>132</v>
      </c>
      <c r="E24" s="5">
        <v>172</v>
      </c>
      <c r="F24" s="5">
        <v>134</v>
      </c>
      <c r="G24" s="5">
        <v>172</v>
      </c>
      <c r="H24" s="5">
        <v>141</v>
      </c>
      <c r="I24" s="5">
        <v>180</v>
      </c>
      <c r="J24" s="5">
        <v>196</v>
      </c>
      <c r="K24" s="5">
        <v>182</v>
      </c>
      <c r="L24" s="5">
        <v>182</v>
      </c>
      <c r="M24" s="5">
        <v>147</v>
      </c>
      <c r="N24" s="5">
        <v>196</v>
      </c>
      <c r="O24" s="5">
        <v>211</v>
      </c>
      <c r="P24" s="5">
        <v>201</v>
      </c>
      <c r="Q24" s="5">
        <v>147</v>
      </c>
      <c r="R24" s="5">
        <v>112</v>
      </c>
      <c r="S24" s="5">
        <v>93</v>
      </c>
      <c r="T24" s="5">
        <v>64</v>
      </c>
      <c r="U24" s="5">
        <v>28</v>
      </c>
      <c r="V24" s="5">
        <v>15</v>
      </c>
      <c r="W24" s="5">
        <v>2</v>
      </c>
      <c r="X24" s="3" t="s">
        <v>0</v>
      </c>
      <c r="Y24" s="5">
        <v>75</v>
      </c>
      <c r="Z24" s="5">
        <v>438</v>
      </c>
      <c r="AA24" s="5">
        <v>1808</v>
      </c>
      <c r="AB24" s="5">
        <v>461</v>
      </c>
      <c r="AC24" s="5">
        <v>202</v>
      </c>
      <c r="AD24" s="5">
        <v>45</v>
      </c>
      <c r="AE24" s="5">
        <v>41.3</v>
      </c>
      <c r="AF24" s="5">
        <v>8</v>
      </c>
    </row>
    <row r="25" spans="1:32" s="4" customFormat="1" ht="22.5" customHeight="1">
      <c r="A25" s="12"/>
      <c r="B25" s="3" t="s">
        <v>41</v>
      </c>
      <c r="C25" s="5">
        <v>2877</v>
      </c>
      <c r="D25" s="5">
        <v>128</v>
      </c>
      <c r="E25" s="5">
        <v>146</v>
      </c>
      <c r="F25" s="5">
        <v>152</v>
      </c>
      <c r="G25" s="5">
        <v>136</v>
      </c>
      <c r="H25" s="5">
        <v>137</v>
      </c>
      <c r="I25" s="5">
        <v>168</v>
      </c>
      <c r="J25" s="5">
        <v>205</v>
      </c>
      <c r="K25" s="5">
        <v>166</v>
      </c>
      <c r="L25" s="5">
        <v>178</v>
      </c>
      <c r="M25" s="5">
        <v>182</v>
      </c>
      <c r="N25" s="5">
        <v>216</v>
      </c>
      <c r="O25" s="5">
        <v>263</v>
      </c>
      <c r="P25" s="5">
        <v>182</v>
      </c>
      <c r="Q25" s="5">
        <v>149</v>
      </c>
      <c r="R25" s="5">
        <v>147</v>
      </c>
      <c r="S25" s="5">
        <v>125</v>
      </c>
      <c r="T25" s="5">
        <v>98</v>
      </c>
      <c r="U25" s="5">
        <v>54</v>
      </c>
      <c r="V25" s="5">
        <v>22</v>
      </c>
      <c r="W25" s="5">
        <v>6</v>
      </c>
      <c r="X25" s="5">
        <v>1</v>
      </c>
      <c r="Y25" s="5">
        <v>16</v>
      </c>
      <c r="Z25" s="5">
        <v>426</v>
      </c>
      <c r="AA25" s="5">
        <v>1833</v>
      </c>
      <c r="AB25" s="5">
        <v>602</v>
      </c>
      <c r="AC25" s="5">
        <v>306</v>
      </c>
      <c r="AD25" s="5">
        <v>83</v>
      </c>
      <c r="AE25" s="5">
        <v>44.1</v>
      </c>
      <c r="AF25" s="5">
        <v>8</v>
      </c>
    </row>
    <row r="26" spans="1:32" s="4" customFormat="1" ht="22.5" customHeight="1">
      <c r="A26" s="10" t="s">
        <v>45</v>
      </c>
      <c r="B26" s="3" t="s">
        <v>39</v>
      </c>
      <c r="C26" s="5">
        <v>4747</v>
      </c>
      <c r="D26" s="5">
        <v>185</v>
      </c>
      <c r="E26" s="5">
        <v>216</v>
      </c>
      <c r="F26" s="5">
        <v>231</v>
      </c>
      <c r="G26" s="5">
        <v>253</v>
      </c>
      <c r="H26" s="5">
        <v>207</v>
      </c>
      <c r="I26" s="5">
        <v>238</v>
      </c>
      <c r="J26" s="5">
        <v>275</v>
      </c>
      <c r="K26" s="5">
        <v>280</v>
      </c>
      <c r="L26" s="5">
        <v>252</v>
      </c>
      <c r="M26" s="5">
        <v>302</v>
      </c>
      <c r="N26" s="5">
        <v>359</v>
      </c>
      <c r="O26" s="5">
        <v>427</v>
      </c>
      <c r="P26" s="5">
        <v>359</v>
      </c>
      <c r="Q26" s="5">
        <v>293</v>
      </c>
      <c r="R26" s="5">
        <v>322</v>
      </c>
      <c r="S26" s="5">
        <v>259</v>
      </c>
      <c r="T26" s="5">
        <v>172</v>
      </c>
      <c r="U26" s="5">
        <v>75</v>
      </c>
      <c r="V26" s="5">
        <v>32</v>
      </c>
      <c r="W26" s="5">
        <v>7</v>
      </c>
      <c r="X26" s="3" t="s">
        <v>0</v>
      </c>
      <c r="Y26" s="5">
        <v>3</v>
      </c>
      <c r="Z26" s="5">
        <v>632</v>
      </c>
      <c r="AA26" s="5">
        <v>2952</v>
      </c>
      <c r="AB26" s="5">
        <v>1160</v>
      </c>
      <c r="AC26" s="5">
        <v>545</v>
      </c>
      <c r="AD26" s="5">
        <v>114</v>
      </c>
      <c r="AE26" s="5">
        <v>46</v>
      </c>
      <c r="AF26" s="5">
        <v>30</v>
      </c>
    </row>
    <row r="27" spans="1:32" s="4" customFormat="1" ht="22.5" customHeight="1">
      <c r="A27" s="11"/>
      <c r="B27" s="3" t="s">
        <v>40</v>
      </c>
      <c r="C27" s="5">
        <v>2267</v>
      </c>
      <c r="D27" s="5">
        <v>94</v>
      </c>
      <c r="E27" s="5">
        <v>108</v>
      </c>
      <c r="F27" s="5">
        <v>114</v>
      </c>
      <c r="G27" s="5">
        <v>115</v>
      </c>
      <c r="H27" s="5">
        <v>103</v>
      </c>
      <c r="I27" s="5">
        <v>129</v>
      </c>
      <c r="J27" s="5">
        <v>153</v>
      </c>
      <c r="K27" s="5">
        <v>134</v>
      </c>
      <c r="L27" s="5">
        <v>113</v>
      </c>
      <c r="M27" s="5">
        <v>152</v>
      </c>
      <c r="N27" s="5">
        <v>184</v>
      </c>
      <c r="O27" s="5">
        <v>207</v>
      </c>
      <c r="P27" s="5">
        <v>163</v>
      </c>
      <c r="Q27" s="5">
        <v>143</v>
      </c>
      <c r="R27" s="5">
        <v>146</v>
      </c>
      <c r="S27" s="5">
        <v>113</v>
      </c>
      <c r="T27" s="5">
        <v>62</v>
      </c>
      <c r="U27" s="5">
        <v>23</v>
      </c>
      <c r="V27" s="5">
        <v>7</v>
      </c>
      <c r="W27" s="5">
        <v>2</v>
      </c>
      <c r="X27" s="3" t="s">
        <v>0</v>
      </c>
      <c r="Y27" s="5">
        <v>2</v>
      </c>
      <c r="Z27" s="5">
        <v>316</v>
      </c>
      <c r="AA27" s="5">
        <v>1453</v>
      </c>
      <c r="AB27" s="5">
        <v>496</v>
      </c>
      <c r="AC27" s="5">
        <v>207</v>
      </c>
      <c r="AD27" s="5">
        <v>32</v>
      </c>
      <c r="AE27" s="5">
        <v>44.6</v>
      </c>
      <c r="AF27" s="5">
        <v>21</v>
      </c>
    </row>
    <row r="28" spans="1:32" s="4" customFormat="1" ht="22.5" customHeight="1">
      <c r="A28" s="12"/>
      <c r="B28" s="3" t="s">
        <v>41</v>
      </c>
      <c r="C28" s="5">
        <v>2480</v>
      </c>
      <c r="D28" s="5">
        <v>91</v>
      </c>
      <c r="E28" s="5">
        <v>108</v>
      </c>
      <c r="F28" s="5">
        <v>117</v>
      </c>
      <c r="G28" s="5">
        <v>138</v>
      </c>
      <c r="H28" s="5">
        <v>104</v>
      </c>
      <c r="I28" s="5">
        <v>109</v>
      </c>
      <c r="J28" s="5">
        <v>122</v>
      </c>
      <c r="K28" s="5">
        <v>146</v>
      </c>
      <c r="L28" s="5">
        <v>139</v>
      </c>
      <c r="M28" s="5">
        <v>150</v>
      </c>
      <c r="N28" s="5">
        <v>175</v>
      </c>
      <c r="O28" s="5">
        <v>220</v>
      </c>
      <c r="P28" s="5">
        <v>196</v>
      </c>
      <c r="Q28" s="5">
        <v>150</v>
      </c>
      <c r="R28" s="5">
        <v>176</v>
      </c>
      <c r="S28" s="5">
        <v>146</v>
      </c>
      <c r="T28" s="5">
        <v>110</v>
      </c>
      <c r="U28" s="5">
        <v>52</v>
      </c>
      <c r="V28" s="5">
        <v>25</v>
      </c>
      <c r="W28" s="5">
        <v>5</v>
      </c>
      <c r="X28" s="3" t="s">
        <v>0</v>
      </c>
      <c r="Y28" s="5">
        <v>1</v>
      </c>
      <c r="Z28" s="5">
        <v>316</v>
      </c>
      <c r="AA28" s="5">
        <v>1499</v>
      </c>
      <c r="AB28" s="5">
        <v>664</v>
      </c>
      <c r="AC28" s="5">
        <v>338</v>
      </c>
      <c r="AD28" s="5">
        <v>82</v>
      </c>
      <c r="AE28" s="5">
        <v>47.3</v>
      </c>
      <c r="AF28" s="5">
        <v>9</v>
      </c>
    </row>
    <row r="29" spans="1:32" s="4" customFormat="1" ht="22.5" customHeight="1">
      <c r="A29" s="10" t="s">
        <v>46</v>
      </c>
      <c r="B29" s="3" t="s">
        <v>39</v>
      </c>
      <c r="C29" s="5">
        <v>626</v>
      </c>
      <c r="D29" s="5">
        <v>20</v>
      </c>
      <c r="E29" s="5">
        <v>22</v>
      </c>
      <c r="F29" s="5">
        <v>28</v>
      </c>
      <c r="G29" s="5">
        <v>31</v>
      </c>
      <c r="H29" s="5">
        <v>26</v>
      </c>
      <c r="I29" s="5">
        <v>34</v>
      </c>
      <c r="J29" s="5">
        <v>26</v>
      </c>
      <c r="K29" s="5">
        <v>26</v>
      </c>
      <c r="L29" s="5">
        <v>28</v>
      </c>
      <c r="M29" s="5">
        <v>35</v>
      </c>
      <c r="N29" s="5">
        <v>56</v>
      </c>
      <c r="O29" s="5">
        <v>48</v>
      </c>
      <c r="P29" s="5">
        <v>38</v>
      </c>
      <c r="Q29" s="5">
        <v>66</v>
      </c>
      <c r="R29" s="5">
        <v>42</v>
      </c>
      <c r="S29" s="5">
        <v>37</v>
      </c>
      <c r="T29" s="5">
        <v>27</v>
      </c>
      <c r="U29" s="5">
        <v>19</v>
      </c>
      <c r="V29" s="5">
        <v>13</v>
      </c>
      <c r="W29" s="5">
        <v>3</v>
      </c>
      <c r="X29" s="5">
        <v>1</v>
      </c>
      <c r="Y29" s="3" t="s">
        <v>0</v>
      </c>
      <c r="Z29" s="5">
        <v>70</v>
      </c>
      <c r="AA29" s="5">
        <v>348</v>
      </c>
      <c r="AB29" s="5">
        <v>208</v>
      </c>
      <c r="AC29" s="5">
        <v>100</v>
      </c>
      <c r="AD29" s="5">
        <v>36</v>
      </c>
      <c r="AE29" s="5">
        <v>49.9</v>
      </c>
      <c r="AF29" s="3" t="s">
        <v>0</v>
      </c>
    </row>
    <row r="30" spans="1:32" s="4" customFormat="1" ht="22.5" customHeight="1">
      <c r="A30" s="11"/>
      <c r="B30" s="3" t="s">
        <v>40</v>
      </c>
      <c r="C30" s="5">
        <v>288</v>
      </c>
      <c r="D30" s="5">
        <v>12</v>
      </c>
      <c r="E30" s="5">
        <v>10</v>
      </c>
      <c r="F30" s="5">
        <v>12</v>
      </c>
      <c r="G30" s="5">
        <v>20</v>
      </c>
      <c r="H30" s="5">
        <v>12</v>
      </c>
      <c r="I30" s="5">
        <v>14</v>
      </c>
      <c r="J30" s="5">
        <v>14</v>
      </c>
      <c r="K30" s="5">
        <v>11</v>
      </c>
      <c r="L30" s="5">
        <v>14</v>
      </c>
      <c r="M30" s="5">
        <v>17</v>
      </c>
      <c r="N30" s="5">
        <v>30</v>
      </c>
      <c r="O30" s="5">
        <v>20</v>
      </c>
      <c r="P30" s="5">
        <v>20</v>
      </c>
      <c r="Q30" s="5">
        <v>27</v>
      </c>
      <c r="R30" s="5">
        <v>19</v>
      </c>
      <c r="S30" s="5">
        <v>17</v>
      </c>
      <c r="T30" s="5">
        <v>9</v>
      </c>
      <c r="U30" s="5">
        <v>6</v>
      </c>
      <c r="V30" s="5">
        <v>3</v>
      </c>
      <c r="W30" s="5">
        <v>1</v>
      </c>
      <c r="X30" s="3" t="s">
        <v>0</v>
      </c>
      <c r="Y30" s="3" t="s">
        <v>0</v>
      </c>
      <c r="Z30" s="5">
        <v>34</v>
      </c>
      <c r="AA30" s="5">
        <v>172</v>
      </c>
      <c r="AB30" s="5">
        <v>82</v>
      </c>
      <c r="AC30" s="5">
        <v>36</v>
      </c>
      <c r="AD30" s="5">
        <v>10</v>
      </c>
      <c r="AE30" s="5">
        <v>47.6</v>
      </c>
      <c r="AF30" s="3" t="s">
        <v>0</v>
      </c>
    </row>
    <row r="31" spans="1:32" s="4" customFormat="1" ht="22.5" customHeight="1">
      <c r="A31" s="12"/>
      <c r="B31" s="3" t="s">
        <v>41</v>
      </c>
      <c r="C31" s="5">
        <v>338</v>
      </c>
      <c r="D31" s="5">
        <v>8</v>
      </c>
      <c r="E31" s="5">
        <v>12</v>
      </c>
      <c r="F31" s="5">
        <v>16</v>
      </c>
      <c r="G31" s="5">
        <v>11</v>
      </c>
      <c r="H31" s="5">
        <v>14</v>
      </c>
      <c r="I31" s="5">
        <v>20</v>
      </c>
      <c r="J31" s="5">
        <v>12</v>
      </c>
      <c r="K31" s="5">
        <v>15</v>
      </c>
      <c r="L31" s="5">
        <v>14</v>
      </c>
      <c r="M31" s="5">
        <v>18</v>
      </c>
      <c r="N31" s="5">
        <v>26</v>
      </c>
      <c r="O31" s="5">
        <v>28</v>
      </c>
      <c r="P31" s="5">
        <v>18</v>
      </c>
      <c r="Q31" s="5">
        <v>39</v>
      </c>
      <c r="R31" s="5">
        <v>23</v>
      </c>
      <c r="S31" s="5">
        <v>20</v>
      </c>
      <c r="T31" s="5">
        <v>18</v>
      </c>
      <c r="U31" s="5">
        <v>13</v>
      </c>
      <c r="V31" s="5">
        <v>10</v>
      </c>
      <c r="W31" s="5">
        <v>2</v>
      </c>
      <c r="X31" s="5">
        <v>1</v>
      </c>
      <c r="Y31" s="3" t="s">
        <v>0</v>
      </c>
      <c r="Z31" s="5">
        <v>36</v>
      </c>
      <c r="AA31" s="5">
        <v>176</v>
      </c>
      <c r="AB31" s="5">
        <v>126</v>
      </c>
      <c r="AC31" s="5">
        <v>64</v>
      </c>
      <c r="AD31" s="5">
        <v>26</v>
      </c>
      <c r="AE31" s="5">
        <v>51.9</v>
      </c>
      <c r="AF31" s="3" t="s">
        <v>0</v>
      </c>
    </row>
    <row r="32" spans="1:32" s="4" customFormat="1" ht="22.5" customHeight="1">
      <c r="A32" s="10" t="s">
        <v>3</v>
      </c>
      <c r="B32" s="3" t="s">
        <v>47</v>
      </c>
      <c r="C32" s="5">
        <v>27640</v>
      </c>
      <c r="D32" s="5">
        <v>1347</v>
      </c>
      <c r="E32" s="5">
        <v>1391</v>
      </c>
      <c r="F32" s="5">
        <v>1418</v>
      </c>
      <c r="G32" s="5">
        <v>1382</v>
      </c>
      <c r="H32" s="5">
        <v>1255</v>
      </c>
      <c r="I32" s="5">
        <v>1711</v>
      </c>
      <c r="J32" s="5">
        <v>1895</v>
      </c>
      <c r="K32" s="5">
        <v>1670</v>
      </c>
      <c r="L32" s="5">
        <v>1594</v>
      </c>
      <c r="M32" s="5">
        <v>1662</v>
      </c>
      <c r="N32" s="5">
        <v>1898</v>
      </c>
      <c r="O32" s="5">
        <v>2184</v>
      </c>
      <c r="P32" s="5">
        <v>1845</v>
      </c>
      <c r="Q32" s="5">
        <v>1581</v>
      </c>
      <c r="R32" s="5">
        <v>1548</v>
      </c>
      <c r="S32" s="5">
        <v>1307</v>
      </c>
      <c r="T32" s="5">
        <v>897</v>
      </c>
      <c r="U32" s="5">
        <v>487</v>
      </c>
      <c r="V32" s="5">
        <v>206</v>
      </c>
      <c r="W32" s="5">
        <v>52</v>
      </c>
      <c r="X32" s="5">
        <v>8</v>
      </c>
      <c r="Y32" s="5">
        <v>302</v>
      </c>
      <c r="Z32" s="5">
        <v>4156</v>
      </c>
      <c r="AA32" s="5">
        <v>17096</v>
      </c>
      <c r="AB32" s="5">
        <v>6086</v>
      </c>
      <c r="AC32" s="5">
        <v>2957</v>
      </c>
      <c r="AD32" s="5">
        <v>753</v>
      </c>
      <c r="AE32" s="5">
        <v>44</v>
      </c>
      <c r="AF32" s="5">
        <v>89</v>
      </c>
    </row>
    <row r="33" spans="1:32" s="4" customFormat="1" ht="22.5" customHeight="1">
      <c r="A33" s="11"/>
      <c r="B33" s="3" t="s">
        <v>48</v>
      </c>
      <c r="C33" s="5">
        <v>13247</v>
      </c>
      <c r="D33" s="5">
        <v>674</v>
      </c>
      <c r="E33" s="5">
        <v>719</v>
      </c>
      <c r="F33" s="5">
        <v>718</v>
      </c>
      <c r="G33" s="5">
        <v>715</v>
      </c>
      <c r="H33" s="5">
        <v>611</v>
      </c>
      <c r="I33" s="5">
        <v>845</v>
      </c>
      <c r="J33" s="5">
        <v>953</v>
      </c>
      <c r="K33" s="5">
        <v>809</v>
      </c>
      <c r="L33" s="5">
        <v>789</v>
      </c>
      <c r="M33" s="5">
        <v>817</v>
      </c>
      <c r="N33" s="5">
        <v>938</v>
      </c>
      <c r="O33" s="5">
        <v>1031</v>
      </c>
      <c r="P33" s="5">
        <v>883</v>
      </c>
      <c r="Q33" s="5">
        <v>746</v>
      </c>
      <c r="R33" s="5">
        <v>696</v>
      </c>
      <c r="S33" s="5">
        <v>563</v>
      </c>
      <c r="T33" s="5">
        <v>317</v>
      </c>
      <c r="U33" s="5">
        <v>158</v>
      </c>
      <c r="V33" s="5">
        <v>58</v>
      </c>
      <c r="W33" s="5">
        <v>12</v>
      </c>
      <c r="X33" s="3" t="s">
        <v>0</v>
      </c>
      <c r="Y33" s="5">
        <v>195</v>
      </c>
      <c r="Z33" s="5">
        <v>2111</v>
      </c>
      <c r="AA33" s="5">
        <v>8391</v>
      </c>
      <c r="AB33" s="5">
        <v>2550</v>
      </c>
      <c r="AC33" s="5">
        <v>1108</v>
      </c>
      <c r="AD33" s="5">
        <v>228</v>
      </c>
      <c r="AE33" s="5">
        <v>42.4</v>
      </c>
      <c r="AF33" s="5">
        <v>46</v>
      </c>
    </row>
    <row r="34" spans="1:32" s="4" customFormat="1" ht="22.5" customHeight="1">
      <c r="A34" s="12"/>
      <c r="B34" s="3" t="s">
        <v>49</v>
      </c>
      <c r="C34" s="5">
        <v>14393</v>
      </c>
      <c r="D34" s="5">
        <v>673</v>
      </c>
      <c r="E34" s="5">
        <v>672</v>
      </c>
      <c r="F34" s="5">
        <v>700</v>
      </c>
      <c r="G34" s="5">
        <v>667</v>
      </c>
      <c r="H34" s="5">
        <v>644</v>
      </c>
      <c r="I34" s="5">
        <v>866</v>
      </c>
      <c r="J34" s="5">
        <v>942</v>
      </c>
      <c r="K34" s="5">
        <v>861</v>
      </c>
      <c r="L34" s="5">
        <v>805</v>
      </c>
      <c r="M34" s="5">
        <v>845</v>
      </c>
      <c r="N34" s="5">
        <v>960</v>
      </c>
      <c r="O34" s="5">
        <v>1153</v>
      </c>
      <c r="P34" s="5">
        <v>962</v>
      </c>
      <c r="Q34" s="5">
        <v>835</v>
      </c>
      <c r="R34" s="5">
        <v>852</v>
      </c>
      <c r="S34" s="5">
        <v>744</v>
      </c>
      <c r="T34" s="5">
        <v>580</v>
      </c>
      <c r="U34" s="5">
        <v>329</v>
      </c>
      <c r="V34" s="5">
        <v>148</v>
      </c>
      <c r="W34" s="5">
        <v>40</v>
      </c>
      <c r="X34" s="5">
        <v>8</v>
      </c>
      <c r="Y34" s="5">
        <v>107</v>
      </c>
      <c r="Z34" s="5">
        <v>2045</v>
      </c>
      <c r="AA34" s="5">
        <v>8705</v>
      </c>
      <c r="AB34" s="5">
        <v>3536</v>
      </c>
      <c r="AC34" s="5">
        <v>1849</v>
      </c>
      <c r="AD34" s="5">
        <v>525</v>
      </c>
      <c r="AE34" s="5">
        <v>45.5</v>
      </c>
      <c r="AF34" s="5">
        <v>43</v>
      </c>
    </row>
    <row r="35" ht="22.5" customHeight="1"/>
    <row r="36" ht="22.5" customHeight="1"/>
    <row r="37" ht="22.5" customHeight="1"/>
  </sheetData>
  <sheetProtection/>
  <mergeCells count="10">
    <mergeCell ref="A5:A7"/>
    <mergeCell ref="A8:A10"/>
    <mergeCell ref="A11:A13"/>
    <mergeCell ref="A14:A16"/>
    <mergeCell ref="A29:A31"/>
    <mergeCell ref="A32:A34"/>
    <mergeCell ref="A17:A19"/>
    <mergeCell ref="A20:A22"/>
    <mergeCell ref="A23:A25"/>
    <mergeCell ref="A26:A28"/>
  </mergeCells>
  <printOptions/>
  <pageMargins left="0.787" right="0.787" top="0.18" bottom="0.17" header="0.18" footer="0.51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34"/>
  <sheetViews>
    <sheetView zoomScale="90" zoomScaleNormal="90" zoomScalePageLayoutView="0" workbookViewId="0" topLeftCell="A1">
      <selection activeCell="AE43" sqref="AE43"/>
    </sheetView>
  </sheetViews>
  <sheetFormatPr defaultColWidth="9.00390625" defaultRowHeight="13.5"/>
  <cols>
    <col min="1" max="1" width="11.125" style="2" customWidth="1"/>
    <col min="2" max="2" width="6.875" style="2" customWidth="1"/>
    <col min="3" max="24" width="9.375" style="1" customWidth="1"/>
    <col min="25" max="25" width="10.00390625" style="1" customWidth="1"/>
    <col min="26" max="32" width="13.125" style="1" customWidth="1"/>
    <col min="33" max="16384" width="9.00390625" style="1" customWidth="1"/>
  </cols>
  <sheetData>
    <row r="1" ht="17.25">
      <c r="A1" s="6" t="s">
        <v>54</v>
      </c>
    </row>
    <row r="4" spans="1:32" s="4" customFormat="1" ht="22.5" customHeight="1">
      <c r="A4" s="3" t="s">
        <v>51</v>
      </c>
      <c r="B4" s="3" t="s">
        <v>1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</row>
    <row r="5" spans="1:32" s="4" customFormat="1" ht="22.5" customHeight="1">
      <c r="A5" s="10" t="s">
        <v>33</v>
      </c>
      <c r="B5" s="3" t="s">
        <v>34</v>
      </c>
      <c r="C5" s="7">
        <f aca="true" t="shared" si="0" ref="C5:C31">SUM(D5:Y5)</f>
        <v>350</v>
      </c>
      <c r="D5" s="7">
        <v>5</v>
      </c>
      <c r="E5" s="7">
        <v>10</v>
      </c>
      <c r="F5" s="7">
        <v>15</v>
      </c>
      <c r="G5" s="7">
        <v>21</v>
      </c>
      <c r="H5" s="7">
        <v>16</v>
      </c>
      <c r="I5" s="7">
        <v>14</v>
      </c>
      <c r="J5" s="7">
        <v>11</v>
      </c>
      <c r="K5" s="7">
        <v>11</v>
      </c>
      <c r="L5" s="7">
        <v>20</v>
      </c>
      <c r="M5" s="7">
        <v>27</v>
      </c>
      <c r="N5" s="7">
        <v>29</v>
      </c>
      <c r="O5" s="7">
        <v>22</v>
      </c>
      <c r="P5" s="7">
        <v>20</v>
      </c>
      <c r="Q5" s="7">
        <v>31</v>
      </c>
      <c r="R5" s="7">
        <v>49</v>
      </c>
      <c r="S5" s="7">
        <v>27</v>
      </c>
      <c r="T5" s="7">
        <v>14</v>
      </c>
      <c r="U5" s="7">
        <v>7</v>
      </c>
      <c r="V5" s="7">
        <v>1</v>
      </c>
      <c r="W5" s="7">
        <v>0</v>
      </c>
      <c r="X5" s="7">
        <v>0</v>
      </c>
      <c r="Y5" s="7">
        <v>0</v>
      </c>
      <c r="Z5" s="7">
        <f>SUM(D5:F5)</f>
        <v>30</v>
      </c>
      <c r="AA5" s="7">
        <f>SUM(G5:P5)</f>
        <v>191</v>
      </c>
      <c r="AB5" s="7">
        <f>SUM(G5:P5)</f>
        <v>191</v>
      </c>
      <c r="AC5" s="7">
        <f>SUM(S5:X5)</f>
        <v>49</v>
      </c>
      <c r="AD5" s="7">
        <f>SUM(U5:X5)</f>
        <v>8</v>
      </c>
      <c r="AE5" s="8">
        <f>17730/350</f>
        <v>50.65714285714286</v>
      </c>
      <c r="AF5" s="7">
        <v>0</v>
      </c>
    </row>
    <row r="6" spans="1:34" s="4" customFormat="1" ht="22.5" customHeight="1">
      <c r="A6" s="11"/>
      <c r="B6" s="3" t="s">
        <v>35</v>
      </c>
      <c r="C6" s="7">
        <f t="shared" si="0"/>
        <v>174</v>
      </c>
      <c r="D6" s="7">
        <v>2</v>
      </c>
      <c r="E6" s="7">
        <v>5</v>
      </c>
      <c r="F6" s="7">
        <v>3</v>
      </c>
      <c r="G6" s="7">
        <v>8</v>
      </c>
      <c r="H6" s="7">
        <v>8</v>
      </c>
      <c r="I6" s="7">
        <v>12</v>
      </c>
      <c r="J6" s="7">
        <v>4</v>
      </c>
      <c r="K6" s="7">
        <v>8</v>
      </c>
      <c r="L6" s="7">
        <v>11</v>
      </c>
      <c r="M6" s="7">
        <v>15</v>
      </c>
      <c r="N6" s="7">
        <v>14</v>
      </c>
      <c r="O6" s="7">
        <v>15</v>
      </c>
      <c r="P6" s="7">
        <v>8</v>
      </c>
      <c r="Q6" s="7">
        <v>13</v>
      </c>
      <c r="R6" s="7">
        <v>25</v>
      </c>
      <c r="S6" s="7">
        <v>12</v>
      </c>
      <c r="T6" s="7">
        <v>6</v>
      </c>
      <c r="U6" s="7">
        <v>5</v>
      </c>
      <c r="V6" s="7">
        <v>0</v>
      </c>
      <c r="W6" s="7">
        <v>0</v>
      </c>
      <c r="X6" s="7">
        <v>0</v>
      </c>
      <c r="Y6" s="7">
        <v>0</v>
      </c>
      <c r="Z6" s="7">
        <f aca="true" t="shared" si="1" ref="Z6:Z34">SUM(D6:F6)</f>
        <v>10</v>
      </c>
      <c r="AA6" s="7">
        <f aca="true" t="shared" si="2" ref="AA6:AA34">SUM(G6:P6)</f>
        <v>103</v>
      </c>
      <c r="AB6" s="7">
        <f aca="true" t="shared" si="3" ref="AB6:AB34">SUM(G6:P6)</f>
        <v>103</v>
      </c>
      <c r="AC6" s="7">
        <f aca="true" t="shared" si="4" ref="AC6:AC34">SUM(S6:X6)</f>
        <v>23</v>
      </c>
      <c r="AD6" s="7">
        <f aca="true" t="shared" si="5" ref="AD6:AD34">SUM(U6:X6)</f>
        <v>5</v>
      </c>
      <c r="AE6" s="8">
        <f>8907/174</f>
        <v>51.189655172413794</v>
      </c>
      <c r="AF6" s="7">
        <v>0</v>
      </c>
      <c r="AH6">
        <v>43.853963</v>
      </c>
    </row>
    <row r="7" spans="1:34" s="4" customFormat="1" ht="22.5" customHeight="1">
      <c r="A7" s="12"/>
      <c r="B7" s="3" t="s">
        <v>36</v>
      </c>
      <c r="C7" s="7">
        <f t="shared" si="0"/>
        <v>176</v>
      </c>
      <c r="D7" s="7">
        <v>3</v>
      </c>
      <c r="E7" s="7">
        <v>5</v>
      </c>
      <c r="F7" s="7">
        <v>12</v>
      </c>
      <c r="G7" s="7">
        <v>13</v>
      </c>
      <c r="H7" s="7">
        <v>8</v>
      </c>
      <c r="I7" s="7">
        <v>2</v>
      </c>
      <c r="J7" s="7">
        <v>7</v>
      </c>
      <c r="K7" s="7">
        <v>3</v>
      </c>
      <c r="L7" s="7">
        <v>9</v>
      </c>
      <c r="M7" s="7">
        <v>12</v>
      </c>
      <c r="N7" s="7">
        <v>15</v>
      </c>
      <c r="O7" s="7">
        <v>7</v>
      </c>
      <c r="P7" s="7">
        <v>12</v>
      </c>
      <c r="Q7" s="7">
        <v>18</v>
      </c>
      <c r="R7" s="7">
        <v>24</v>
      </c>
      <c r="S7" s="7">
        <v>15</v>
      </c>
      <c r="T7" s="7">
        <v>8</v>
      </c>
      <c r="U7" s="7">
        <v>2</v>
      </c>
      <c r="V7" s="7">
        <v>1</v>
      </c>
      <c r="W7" s="7">
        <v>0</v>
      </c>
      <c r="X7" s="7">
        <v>0</v>
      </c>
      <c r="Y7" s="7">
        <v>0</v>
      </c>
      <c r="Z7" s="7">
        <f t="shared" si="1"/>
        <v>20</v>
      </c>
      <c r="AA7" s="7">
        <f t="shared" si="2"/>
        <v>88</v>
      </c>
      <c r="AB7" s="7">
        <f t="shared" si="3"/>
        <v>88</v>
      </c>
      <c r="AC7" s="7">
        <f t="shared" si="4"/>
        <v>26</v>
      </c>
      <c r="AD7" s="7">
        <f t="shared" si="5"/>
        <v>3</v>
      </c>
      <c r="AE7" s="8">
        <f>8823/176</f>
        <v>50.13068181818182</v>
      </c>
      <c r="AF7" s="7">
        <v>0</v>
      </c>
      <c r="AH7">
        <v>55.93537415</v>
      </c>
    </row>
    <row r="8" spans="1:34" s="4" customFormat="1" ht="22.5" customHeight="1">
      <c r="A8" s="10" t="s">
        <v>37</v>
      </c>
      <c r="B8" s="3" t="s">
        <v>34</v>
      </c>
      <c r="C8" s="7">
        <f t="shared" si="0"/>
        <v>6308</v>
      </c>
      <c r="D8" s="7">
        <v>328</v>
      </c>
      <c r="E8" s="7">
        <v>343</v>
      </c>
      <c r="F8" s="7">
        <v>389</v>
      </c>
      <c r="G8" s="7">
        <v>374</v>
      </c>
      <c r="H8" s="7">
        <v>328</v>
      </c>
      <c r="I8" s="7">
        <v>422</v>
      </c>
      <c r="J8" s="7">
        <v>381</v>
      </c>
      <c r="K8" s="7">
        <v>408</v>
      </c>
      <c r="L8" s="7">
        <v>429</v>
      </c>
      <c r="M8" s="7">
        <v>441</v>
      </c>
      <c r="N8" s="7">
        <v>520</v>
      </c>
      <c r="O8" s="7">
        <v>419</v>
      </c>
      <c r="P8" s="7">
        <v>390</v>
      </c>
      <c r="Q8" s="7">
        <v>372</v>
      </c>
      <c r="R8" s="7">
        <v>317</v>
      </c>
      <c r="S8" s="7">
        <v>229</v>
      </c>
      <c r="T8" s="7">
        <v>137</v>
      </c>
      <c r="U8" s="7">
        <v>62</v>
      </c>
      <c r="V8" s="7">
        <v>15</v>
      </c>
      <c r="W8" s="7">
        <v>3</v>
      </c>
      <c r="X8" s="7">
        <v>0</v>
      </c>
      <c r="Y8" s="7">
        <v>1</v>
      </c>
      <c r="Z8" s="7">
        <f t="shared" si="1"/>
        <v>1060</v>
      </c>
      <c r="AA8" s="7">
        <f t="shared" si="2"/>
        <v>4112</v>
      </c>
      <c r="AB8" s="7">
        <f t="shared" si="3"/>
        <v>4112</v>
      </c>
      <c r="AC8" s="7">
        <f t="shared" si="4"/>
        <v>446</v>
      </c>
      <c r="AD8" s="7">
        <f t="shared" si="5"/>
        <v>80</v>
      </c>
      <c r="AE8" s="8">
        <f>257221/6308</f>
        <v>40.77694990488269</v>
      </c>
      <c r="AF8" s="7">
        <v>6</v>
      </c>
      <c r="AH8">
        <v>43.29690461</v>
      </c>
    </row>
    <row r="9" spans="1:34" s="4" customFormat="1" ht="22.5" customHeight="1">
      <c r="A9" s="11"/>
      <c r="B9" s="3" t="s">
        <v>35</v>
      </c>
      <c r="C9" s="7">
        <f t="shared" si="0"/>
        <v>3029</v>
      </c>
      <c r="D9" s="7">
        <v>161</v>
      </c>
      <c r="E9" s="7">
        <v>180</v>
      </c>
      <c r="F9" s="7">
        <v>215</v>
      </c>
      <c r="G9" s="7">
        <v>188</v>
      </c>
      <c r="H9" s="7">
        <v>160</v>
      </c>
      <c r="I9" s="7">
        <v>205</v>
      </c>
      <c r="J9" s="7">
        <v>165</v>
      </c>
      <c r="K9" s="7">
        <v>206</v>
      </c>
      <c r="L9" s="7">
        <v>216</v>
      </c>
      <c r="M9" s="7">
        <v>205</v>
      </c>
      <c r="N9" s="7">
        <v>255</v>
      </c>
      <c r="O9" s="7">
        <v>192</v>
      </c>
      <c r="P9" s="7">
        <v>193</v>
      </c>
      <c r="Q9" s="7">
        <v>175</v>
      </c>
      <c r="R9" s="7">
        <v>132</v>
      </c>
      <c r="S9" s="7">
        <v>98</v>
      </c>
      <c r="T9" s="7">
        <v>50</v>
      </c>
      <c r="U9" s="7">
        <v>27</v>
      </c>
      <c r="V9" s="7">
        <v>5</v>
      </c>
      <c r="W9" s="7">
        <v>1</v>
      </c>
      <c r="X9" s="7">
        <v>0</v>
      </c>
      <c r="Y9" s="7">
        <v>0</v>
      </c>
      <c r="Z9" s="7">
        <f t="shared" si="1"/>
        <v>556</v>
      </c>
      <c r="AA9" s="7">
        <f t="shared" si="2"/>
        <v>1985</v>
      </c>
      <c r="AB9" s="7">
        <f t="shared" si="3"/>
        <v>1985</v>
      </c>
      <c r="AC9" s="7">
        <f t="shared" si="4"/>
        <v>181</v>
      </c>
      <c r="AD9" s="7">
        <f t="shared" si="5"/>
        <v>33</v>
      </c>
      <c r="AE9" s="8">
        <f>119871/3029</f>
        <v>39.57444701221525</v>
      </c>
      <c r="AF9" s="7">
        <v>2</v>
      </c>
      <c r="AH9">
        <v>50.05921053</v>
      </c>
    </row>
    <row r="10" spans="1:34" s="4" customFormat="1" ht="22.5" customHeight="1">
      <c r="A10" s="12"/>
      <c r="B10" s="3" t="s">
        <v>36</v>
      </c>
      <c r="C10" s="7">
        <f t="shared" si="0"/>
        <v>3279</v>
      </c>
      <c r="D10" s="7">
        <v>167</v>
      </c>
      <c r="E10" s="7">
        <v>163</v>
      </c>
      <c r="F10" s="7">
        <v>174</v>
      </c>
      <c r="G10" s="7">
        <v>186</v>
      </c>
      <c r="H10" s="7">
        <v>168</v>
      </c>
      <c r="I10" s="7">
        <v>217</v>
      </c>
      <c r="J10" s="7">
        <v>216</v>
      </c>
      <c r="K10" s="7">
        <v>202</v>
      </c>
      <c r="L10" s="7">
        <v>213</v>
      </c>
      <c r="M10" s="7">
        <v>236</v>
      </c>
      <c r="N10" s="7">
        <v>265</v>
      </c>
      <c r="O10" s="7">
        <v>227</v>
      </c>
      <c r="P10" s="7">
        <v>197</v>
      </c>
      <c r="Q10" s="7">
        <v>197</v>
      </c>
      <c r="R10" s="7">
        <v>185</v>
      </c>
      <c r="S10" s="7">
        <v>131</v>
      </c>
      <c r="T10" s="7">
        <v>87</v>
      </c>
      <c r="U10" s="7">
        <v>35</v>
      </c>
      <c r="V10" s="7">
        <v>10</v>
      </c>
      <c r="W10" s="7">
        <v>2</v>
      </c>
      <c r="X10" s="7">
        <v>0</v>
      </c>
      <c r="Y10" s="7">
        <v>1</v>
      </c>
      <c r="Z10" s="7">
        <f t="shared" si="1"/>
        <v>504</v>
      </c>
      <c r="AA10" s="7">
        <f t="shared" si="2"/>
        <v>2127</v>
      </c>
      <c r="AB10" s="7">
        <f t="shared" si="3"/>
        <v>2127</v>
      </c>
      <c r="AC10" s="7">
        <f t="shared" si="4"/>
        <v>265</v>
      </c>
      <c r="AD10" s="7">
        <f t="shared" si="5"/>
        <v>47</v>
      </c>
      <c r="AE10" s="8">
        <f>137350/3279</f>
        <v>41.88777066178713</v>
      </c>
      <c r="AF10" s="7">
        <v>4</v>
      </c>
      <c r="AH10">
        <v>40.45113187</v>
      </c>
    </row>
    <row r="11" spans="1:63" s="4" customFormat="1" ht="22.5" customHeight="1">
      <c r="A11" s="10" t="s">
        <v>38</v>
      </c>
      <c r="B11" s="3" t="s">
        <v>34</v>
      </c>
      <c r="C11" s="7">
        <f t="shared" si="0"/>
        <v>353</v>
      </c>
      <c r="D11" s="7">
        <v>10</v>
      </c>
      <c r="E11" s="7">
        <v>5</v>
      </c>
      <c r="F11" s="7">
        <v>27</v>
      </c>
      <c r="G11" s="7">
        <v>19</v>
      </c>
      <c r="H11" s="7">
        <v>16</v>
      </c>
      <c r="I11" s="7">
        <v>15</v>
      </c>
      <c r="J11" s="7">
        <v>11</v>
      </c>
      <c r="K11" s="7">
        <v>17</v>
      </c>
      <c r="L11" s="7">
        <v>24</v>
      </c>
      <c r="M11" s="7">
        <v>32</v>
      </c>
      <c r="N11" s="7">
        <v>19</v>
      </c>
      <c r="O11" s="7">
        <v>25</v>
      </c>
      <c r="P11" s="7">
        <v>29</v>
      </c>
      <c r="Q11" s="7">
        <v>38</v>
      </c>
      <c r="R11" s="7">
        <v>28</v>
      </c>
      <c r="S11" s="7">
        <v>21</v>
      </c>
      <c r="T11" s="7">
        <v>13</v>
      </c>
      <c r="U11" s="7">
        <v>2</v>
      </c>
      <c r="V11" s="7">
        <v>2</v>
      </c>
      <c r="W11" s="7">
        <v>0</v>
      </c>
      <c r="X11" s="7">
        <v>0</v>
      </c>
      <c r="Y11" s="7">
        <v>0</v>
      </c>
      <c r="Z11" s="7">
        <f t="shared" si="1"/>
        <v>42</v>
      </c>
      <c r="AA11" s="7">
        <f t="shared" si="2"/>
        <v>207</v>
      </c>
      <c r="AB11" s="7">
        <f t="shared" si="3"/>
        <v>207</v>
      </c>
      <c r="AC11" s="7">
        <f t="shared" si="4"/>
        <v>38</v>
      </c>
      <c r="AD11" s="7">
        <f t="shared" si="5"/>
        <v>4</v>
      </c>
      <c r="AE11" s="8">
        <f>16775/353</f>
        <v>47.521246458923514</v>
      </c>
      <c r="AF11" s="7">
        <v>0</v>
      </c>
      <c r="AG11" s="1"/>
      <c r="AH11">
        <v>51.61111111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9" s="4" customFormat="1" ht="22.5" customHeight="1">
      <c r="A12" s="11"/>
      <c r="B12" s="3" t="s">
        <v>35</v>
      </c>
      <c r="C12" s="7">
        <f t="shared" si="0"/>
        <v>178</v>
      </c>
      <c r="D12" s="7">
        <v>6</v>
      </c>
      <c r="E12" s="7">
        <v>5</v>
      </c>
      <c r="F12" s="7">
        <v>22</v>
      </c>
      <c r="G12" s="7">
        <v>11</v>
      </c>
      <c r="H12" s="7">
        <v>9</v>
      </c>
      <c r="I12" s="7">
        <v>3</v>
      </c>
      <c r="J12" s="7">
        <v>6</v>
      </c>
      <c r="K12" s="7">
        <v>10</v>
      </c>
      <c r="L12" s="7">
        <v>10</v>
      </c>
      <c r="M12" s="7">
        <v>15</v>
      </c>
      <c r="N12" s="7">
        <v>11</v>
      </c>
      <c r="O12" s="7">
        <v>9</v>
      </c>
      <c r="P12" s="7">
        <v>11</v>
      </c>
      <c r="Q12" s="7">
        <v>21</v>
      </c>
      <c r="R12" s="7">
        <v>13</v>
      </c>
      <c r="S12" s="7">
        <v>7</v>
      </c>
      <c r="T12" s="7">
        <v>7</v>
      </c>
      <c r="U12" s="7">
        <v>1</v>
      </c>
      <c r="V12" s="7">
        <v>1</v>
      </c>
      <c r="W12" s="7">
        <v>0</v>
      </c>
      <c r="X12" s="7">
        <v>0</v>
      </c>
      <c r="Y12" s="7">
        <v>0</v>
      </c>
      <c r="Z12" s="7">
        <f t="shared" si="1"/>
        <v>33</v>
      </c>
      <c r="AA12" s="7">
        <f t="shared" si="2"/>
        <v>95</v>
      </c>
      <c r="AB12" s="7">
        <f t="shared" si="3"/>
        <v>95</v>
      </c>
      <c r="AC12" s="7">
        <f t="shared" si="4"/>
        <v>16</v>
      </c>
      <c r="AD12" s="7">
        <f t="shared" si="5"/>
        <v>2</v>
      </c>
      <c r="AE12" s="8">
        <f>7878/178</f>
        <v>44.258426966292134</v>
      </c>
      <c r="AF12" s="7">
        <v>0</v>
      </c>
      <c r="AG12" s="1"/>
      <c r="AH12">
        <v>46.67190177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s="4" customFormat="1" ht="22.5" customHeight="1">
      <c r="A13" s="12"/>
      <c r="B13" s="3" t="s">
        <v>36</v>
      </c>
      <c r="C13" s="7">
        <f t="shared" si="0"/>
        <v>175</v>
      </c>
      <c r="D13" s="7">
        <v>4</v>
      </c>
      <c r="E13" s="7">
        <v>0</v>
      </c>
      <c r="F13" s="7">
        <v>5</v>
      </c>
      <c r="G13" s="7">
        <v>8</v>
      </c>
      <c r="H13" s="7">
        <v>7</v>
      </c>
      <c r="I13" s="7">
        <v>12</v>
      </c>
      <c r="J13" s="7">
        <v>5</v>
      </c>
      <c r="K13" s="7">
        <v>7</v>
      </c>
      <c r="L13" s="7">
        <v>14</v>
      </c>
      <c r="M13" s="7">
        <v>17</v>
      </c>
      <c r="N13" s="7">
        <v>8</v>
      </c>
      <c r="O13" s="7">
        <v>16</v>
      </c>
      <c r="P13" s="7">
        <v>18</v>
      </c>
      <c r="Q13" s="7">
        <v>17</v>
      </c>
      <c r="R13" s="7">
        <v>15</v>
      </c>
      <c r="S13" s="7">
        <v>14</v>
      </c>
      <c r="T13" s="7">
        <v>6</v>
      </c>
      <c r="U13" s="7">
        <v>1</v>
      </c>
      <c r="V13" s="7">
        <v>1</v>
      </c>
      <c r="W13" s="7">
        <v>0</v>
      </c>
      <c r="X13" s="7">
        <v>0</v>
      </c>
      <c r="Y13" s="7">
        <v>0</v>
      </c>
      <c r="Z13" s="7">
        <f t="shared" si="1"/>
        <v>9</v>
      </c>
      <c r="AA13" s="7">
        <f t="shared" si="2"/>
        <v>112</v>
      </c>
      <c r="AB13" s="7">
        <f t="shared" si="3"/>
        <v>112</v>
      </c>
      <c r="AC13" s="7">
        <f t="shared" si="4"/>
        <v>22</v>
      </c>
      <c r="AD13" s="7">
        <f t="shared" si="5"/>
        <v>2</v>
      </c>
      <c r="AE13" s="8">
        <f>8897/175</f>
        <v>50.84</v>
      </c>
      <c r="AF13" s="7">
        <v>0</v>
      </c>
      <c r="AG13" s="1"/>
      <c r="AH13">
        <v>42.48370156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s="4" customFormat="1" ht="22.5" customHeight="1">
      <c r="A14" s="13" t="s">
        <v>50</v>
      </c>
      <c r="B14" s="3" t="s">
        <v>34</v>
      </c>
      <c r="C14" s="7">
        <f t="shared" si="0"/>
        <v>4566</v>
      </c>
      <c r="D14" s="7">
        <v>251</v>
      </c>
      <c r="E14" s="7">
        <v>276</v>
      </c>
      <c r="F14" s="7">
        <v>272</v>
      </c>
      <c r="G14" s="7">
        <v>221</v>
      </c>
      <c r="H14" s="7">
        <v>217</v>
      </c>
      <c r="I14" s="7">
        <v>308</v>
      </c>
      <c r="J14" s="7">
        <v>304</v>
      </c>
      <c r="K14" s="7">
        <v>267</v>
      </c>
      <c r="L14" s="7">
        <v>290</v>
      </c>
      <c r="M14" s="7">
        <v>262</v>
      </c>
      <c r="N14" s="7">
        <v>368</v>
      </c>
      <c r="O14" s="7">
        <v>281</v>
      </c>
      <c r="P14" s="7">
        <v>244</v>
      </c>
      <c r="Q14" s="7">
        <v>260</v>
      </c>
      <c r="R14" s="7">
        <v>265</v>
      </c>
      <c r="S14" s="7">
        <v>204</v>
      </c>
      <c r="T14" s="7">
        <v>152</v>
      </c>
      <c r="U14" s="7">
        <v>76</v>
      </c>
      <c r="V14" s="7">
        <v>40</v>
      </c>
      <c r="W14" s="7">
        <v>7</v>
      </c>
      <c r="X14" s="7">
        <v>0</v>
      </c>
      <c r="Y14" s="7">
        <v>1</v>
      </c>
      <c r="Z14" s="7">
        <f t="shared" si="1"/>
        <v>799</v>
      </c>
      <c r="AA14" s="7">
        <f t="shared" si="2"/>
        <v>2762</v>
      </c>
      <c r="AB14" s="7">
        <f t="shared" si="3"/>
        <v>2762</v>
      </c>
      <c r="AC14" s="7">
        <f t="shared" si="4"/>
        <v>479</v>
      </c>
      <c r="AD14" s="7">
        <f t="shared" si="5"/>
        <v>123</v>
      </c>
      <c r="AE14" s="8">
        <f>192207/4566</f>
        <v>42.09526938239159</v>
      </c>
      <c r="AF14" s="7">
        <v>15</v>
      </c>
      <c r="AG14" s="1"/>
      <c r="AH14">
        <v>46.26596695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s="4" customFormat="1" ht="22.5" customHeight="1">
      <c r="A15" s="14"/>
      <c r="B15" s="3" t="s">
        <v>35</v>
      </c>
      <c r="C15" s="7">
        <f t="shared" si="0"/>
        <v>2139</v>
      </c>
      <c r="D15" s="7">
        <v>137</v>
      </c>
      <c r="E15" s="7">
        <v>145</v>
      </c>
      <c r="F15" s="7">
        <v>149</v>
      </c>
      <c r="G15" s="7">
        <v>113</v>
      </c>
      <c r="H15" s="7">
        <v>96</v>
      </c>
      <c r="I15" s="7">
        <v>146</v>
      </c>
      <c r="J15" s="7">
        <v>149</v>
      </c>
      <c r="K15" s="7">
        <v>122</v>
      </c>
      <c r="L15" s="7">
        <v>140</v>
      </c>
      <c r="M15" s="7">
        <v>128</v>
      </c>
      <c r="N15" s="7">
        <v>175</v>
      </c>
      <c r="O15" s="7">
        <v>133</v>
      </c>
      <c r="P15" s="7">
        <v>110</v>
      </c>
      <c r="Q15" s="7">
        <v>109</v>
      </c>
      <c r="R15" s="7">
        <v>124</v>
      </c>
      <c r="S15" s="7">
        <v>72</v>
      </c>
      <c r="T15" s="7">
        <v>55</v>
      </c>
      <c r="U15" s="7">
        <v>25</v>
      </c>
      <c r="V15" s="7">
        <v>7</v>
      </c>
      <c r="W15" s="7">
        <v>3</v>
      </c>
      <c r="X15" s="7">
        <v>0</v>
      </c>
      <c r="Y15" s="7">
        <v>1</v>
      </c>
      <c r="Z15" s="7">
        <f t="shared" si="1"/>
        <v>431</v>
      </c>
      <c r="AA15" s="7">
        <f t="shared" si="2"/>
        <v>1312</v>
      </c>
      <c r="AB15" s="7">
        <f t="shared" si="3"/>
        <v>1312</v>
      </c>
      <c r="AC15" s="7">
        <f t="shared" si="4"/>
        <v>162</v>
      </c>
      <c r="AD15" s="7">
        <f t="shared" si="5"/>
        <v>35</v>
      </c>
      <c r="AE15" s="8">
        <f>84913/2139</f>
        <v>39.69752220663862</v>
      </c>
      <c r="AF15" s="7">
        <v>5</v>
      </c>
      <c r="AG15" s="1"/>
      <c r="AH15">
        <v>50.34341637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s="4" customFormat="1" ht="22.5" customHeight="1">
      <c r="A16" s="15"/>
      <c r="B16" s="3" t="s">
        <v>36</v>
      </c>
      <c r="C16" s="7">
        <f t="shared" si="0"/>
        <v>2427</v>
      </c>
      <c r="D16" s="7">
        <v>114</v>
      </c>
      <c r="E16" s="7">
        <v>131</v>
      </c>
      <c r="F16" s="7">
        <v>123</v>
      </c>
      <c r="G16" s="7">
        <v>108</v>
      </c>
      <c r="H16" s="7">
        <v>121</v>
      </c>
      <c r="I16" s="7">
        <v>162</v>
      </c>
      <c r="J16" s="7">
        <v>155</v>
      </c>
      <c r="K16" s="7">
        <v>145</v>
      </c>
      <c r="L16" s="7">
        <v>150</v>
      </c>
      <c r="M16" s="7">
        <v>134</v>
      </c>
      <c r="N16" s="7">
        <v>193</v>
      </c>
      <c r="O16" s="7">
        <v>148</v>
      </c>
      <c r="P16" s="7">
        <v>134</v>
      </c>
      <c r="Q16" s="7">
        <v>151</v>
      </c>
      <c r="R16" s="7">
        <v>141</v>
      </c>
      <c r="S16" s="7">
        <v>132</v>
      </c>
      <c r="T16" s="7">
        <v>97</v>
      </c>
      <c r="U16" s="7">
        <v>51</v>
      </c>
      <c r="V16" s="7">
        <v>33</v>
      </c>
      <c r="W16" s="7">
        <v>4</v>
      </c>
      <c r="X16" s="7">
        <v>0</v>
      </c>
      <c r="Y16" s="7">
        <v>0</v>
      </c>
      <c r="Z16" s="7">
        <f t="shared" si="1"/>
        <v>368</v>
      </c>
      <c r="AA16" s="7">
        <f t="shared" si="2"/>
        <v>1450</v>
      </c>
      <c r="AB16" s="7">
        <f t="shared" si="3"/>
        <v>1450</v>
      </c>
      <c r="AC16" s="7">
        <f t="shared" si="4"/>
        <v>317</v>
      </c>
      <c r="AD16" s="7">
        <f t="shared" si="5"/>
        <v>88</v>
      </c>
      <c r="AE16" s="8">
        <f>107264/2427</f>
        <v>44.19612690564483</v>
      </c>
      <c r="AF16" s="7">
        <v>10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s="4" customFormat="1" ht="22.5" customHeight="1">
      <c r="A17" s="10" t="s">
        <v>42</v>
      </c>
      <c r="B17" s="3" t="s">
        <v>34</v>
      </c>
      <c r="C17" s="7">
        <f t="shared" si="0"/>
        <v>57</v>
      </c>
      <c r="D17" s="7">
        <v>4</v>
      </c>
      <c r="E17" s="7">
        <v>2</v>
      </c>
      <c r="F17" s="7">
        <v>0</v>
      </c>
      <c r="G17" s="7">
        <v>0</v>
      </c>
      <c r="H17" s="7">
        <v>3</v>
      </c>
      <c r="I17" s="7">
        <v>6</v>
      </c>
      <c r="J17" s="7">
        <v>1</v>
      </c>
      <c r="K17" s="7">
        <v>3</v>
      </c>
      <c r="L17" s="7">
        <v>2</v>
      </c>
      <c r="M17" s="7">
        <v>5</v>
      </c>
      <c r="N17" s="7">
        <v>8</v>
      </c>
      <c r="O17" s="7">
        <v>3</v>
      </c>
      <c r="P17" s="7">
        <v>3</v>
      </c>
      <c r="Q17" s="7">
        <v>2</v>
      </c>
      <c r="R17" s="7">
        <v>6</v>
      </c>
      <c r="S17" s="7">
        <v>6</v>
      </c>
      <c r="T17" s="7">
        <v>3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f t="shared" si="1"/>
        <v>6</v>
      </c>
      <c r="AA17" s="7">
        <f t="shared" si="2"/>
        <v>34</v>
      </c>
      <c r="AB17" s="7">
        <f t="shared" si="3"/>
        <v>34</v>
      </c>
      <c r="AC17" s="7">
        <f t="shared" si="4"/>
        <v>9</v>
      </c>
      <c r="AD17" s="7">
        <f t="shared" si="5"/>
        <v>0</v>
      </c>
      <c r="AE17" s="8">
        <f>2746/57</f>
        <v>48.175438596491226</v>
      </c>
      <c r="AF17" s="7"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s="4" customFormat="1" ht="22.5" customHeight="1">
      <c r="A18" s="11"/>
      <c r="B18" s="3" t="s">
        <v>35</v>
      </c>
      <c r="C18" s="7">
        <f t="shared" si="0"/>
        <v>23</v>
      </c>
      <c r="D18" s="7">
        <v>1</v>
      </c>
      <c r="E18" s="7">
        <v>1</v>
      </c>
      <c r="F18" s="7">
        <v>0</v>
      </c>
      <c r="G18" s="7">
        <v>0</v>
      </c>
      <c r="H18" s="7">
        <v>0</v>
      </c>
      <c r="I18" s="7">
        <v>4</v>
      </c>
      <c r="J18" s="7">
        <v>0</v>
      </c>
      <c r="K18" s="7">
        <v>1</v>
      </c>
      <c r="L18" s="7">
        <v>2</v>
      </c>
      <c r="M18" s="7">
        <v>3</v>
      </c>
      <c r="N18" s="7">
        <v>3</v>
      </c>
      <c r="O18" s="7">
        <v>2</v>
      </c>
      <c r="P18" s="7">
        <v>2</v>
      </c>
      <c r="Q18" s="7">
        <v>0</v>
      </c>
      <c r="R18" s="7">
        <v>2</v>
      </c>
      <c r="S18" s="7">
        <v>1</v>
      </c>
      <c r="T18" s="7">
        <v>1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f t="shared" si="1"/>
        <v>2</v>
      </c>
      <c r="AA18" s="7">
        <f t="shared" si="2"/>
        <v>17</v>
      </c>
      <c r="AB18" s="7">
        <f t="shared" si="3"/>
        <v>17</v>
      </c>
      <c r="AC18" s="7">
        <f t="shared" si="4"/>
        <v>2</v>
      </c>
      <c r="AD18" s="7">
        <f t="shared" si="5"/>
        <v>0</v>
      </c>
      <c r="AE18" s="8">
        <f>1074/23</f>
        <v>46.69565217391305</v>
      </c>
      <c r="AF18" s="7">
        <v>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s="4" customFormat="1" ht="22.5" customHeight="1">
      <c r="A19" s="12"/>
      <c r="B19" s="3" t="s">
        <v>36</v>
      </c>
      <c r="C19" s="7">
        <f t="shared" si="0"/>
        <v>34</v>
      </c>
      <c r="D19" s="7">
        <v>3</v>
      </c>
      <c r="E19" s="7">
        <v>1</v>
      </c>
      <c r="F19" s="7">
        <v>0</v>
      </c>
      <c r="G19" s="7">
        <v>0</v>
      </c>
      <c r="H19" s="7">
        <v>3</v>
      </c>
      <c r="I19" s="7">
        <v>2</v>
      </c>
      <c r="J19" s="7">
        <v>1</v>
      </c>
      <c r="K19" s="7">
        <v>2</v>
      </c>
      <c r="L19" s="7">
        <v>0</v>
      </c>
      <c r="M19" s="7">
        <v>2</v>
      </c>
      <c r="N19" s="7">
        <v>5</v>
      </c>
      <c r="O19" s="7">
        <v>1</v>
      </c>
      <c r="P19" s="7">
        <v>1</v>
      </c>
      <c r="Q19" s="7">
        <v>2</v>
      </c>
      <c r="R19" s="7">
        <v>4</v>
      </c>
      <c r="S19" s="7">
        <v>5</v>
      </c>
      <c r="T19" s="7">
        <v>2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f t="shared" si="1"/>
        <v>4</v>
      </c>
      <c r="AA19" s="7">
        <f t="shared" si="2"/>
        <v>17</v>
      </c>
      <c r="AB19" s="7">
        <f t="shared" si="3"/>
        <v>17</v>
      </c>
      <c r="AC19" s="7">
        <f t="shared" si="4"/>
        <v>7</v>
      </c>
      <c r="AD19" s="7">
        <f t="shared" si="5"/>
        <v>0</v>
      </c>
      <c r="AE19" s="8">
        <f>1672/34</f>
        <v>49.1764705882353</v>
      </c>
      <c r="AF19" s="7">
        <v>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s="4" customFormat="1" ht="22.5" customHeight="1">
      <c r="A20" s="10" t="s">
        <v>43</v>
      </c>
      <c r="B20" s="3" t="s">
        <v>34</v>
      </c>
      <c r="C20" s="7">
        <f t="shared" si="0"/>
        <v>3767</v>
      </c>
      <c r="D20" s="7">
        <v>196</v>
      </c>
      <c r="E20" s="7">
        <v>223</v>
      </c>
      <c r="F20" s="7">
        <v>211</v>
      </c>
      <c r="G20" s="7">
        <v>178</v>
      </c>
      <c r="H20" s="7">
        <v>180</v>
      </c>
      <c r="I20" s="7">
        <v>217</v>
      </c>
      <c r="J20" s="7">
        <v>210</v>
      </c>
      <c r="K20" s="7">
        <v>226</v>
      </c>
      <c r="L20" s="7">
        <v>265</v>
      </c>
      <c r="M20" s="7">
        <v>264</v>
      </c>
      <c r="N20" s="7">
        <v>281</v>
      </c>
      <c r="O20" s="7">
        <v>239</v>
      </c>
      <c r="P20" s="7">
        <v>231</v>
      </c>
      <c r="Q20" s="7">
        <v>266</v>
      </c>
      <c r="R20" s="7">
        <v>220</v>
      </c>
      <c r="S20" s="7">
        <v>156</v>
      </c>
      <c r="T20" s="7">
        <v>106</v>
      </c>
      <c r="U20" s="7">
        <v>61</v>
      </c>
      <c r="V20" s="7">
        <v>25</v>
      </c>
      <c r="W20" s="7">
        <v>7</v>
      </c>
      <c r="X20" s="7">
        <v>2</v>
      </c>
      <c r="Y20" s="7">
        <v>3</v>
      </c>
      <c r="Z20" s="7">
        <f t="shared" si="1"/>
        <v>630</v>
      </c>
      <c r="AA20" s="7">
        <f t="shared" si="2"/>
        <v>2291</v>
      </c>
      <c r="AB20" s="7">
        <f t="shared" si="3"/>
        <v>2291</v>
      </c>
      <c r="AC20" s="7">
        <f t="shared" si="4"/>
        <v>357</v>
      </c>
      <c r="AD20" s="7">
        <f t="shared" si="5"/>
        <v>95</v>
      </c>
      <c r="AE20" s="8">
        <f>161278/3767</f>
        <v>42.813379346960446</v>
      </c>
      <c r="AF20" s="7">
        <v>5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s="4" customFormat="1" ht="22.5" customHeight="1">
      <c r="A21" s="11"/>
      <c r="B21" s="3" t="s">
        <v>35</v>
      </c>
      <c r="C21" s="7">
        <f t="shared" si="0"/>
        <v>1800</v>
      </c>
      <c r="D21" s="7">
        <v>99</v>
      </c>
      <c r="E21" s="7">
        <v>112</v>
      </c>
      <c r="F21" s="7">
        <v>111</v>
      </c>
      <c r="G21" s="7">
        <v>90</v>
      </c>
      <c r="H21" s="7">
        <v>85</v>
      </c>
      <c r="I21" s="7">
        <v>109</v>
      </c>
      <c r="J21" s="7">
        <v>90</v>
      </c>
      <c r="K21" s="7">
        <v>106</v>
      </c>
      <c r="L21" s="7">
        <v>147</v>
      </c>
      <c r="M21" s="7">
        <v>135</v>
      </c>
      <c r="N21" s="7">
        <v>147</v>
      </c>
      <c r="O21" s="7">
        <v>107</v>
      </c>
      <c r="P21" s="7">
        <v>105</v>
      </c>
      <c r="Q21" s="7">
        <v>139</v>
      </c>
      <c r="R21" s="7">
        <v>98</v>
      </c>
      <c r="S21" s="7">
        <v>52</v>
      </c>
      <c r="T21" s="7">
        <v>46</v>
      </c>
      <c r="U21" s="7">
        <v>16</v>
      </c>
      <c r="V21" s="7">
        <v>4</v>
      </c>
      <c r="W21" s="7">
        <v>1</v>
      </c>
      <c r="X21" s="7">
        <v>0</v>
      </c>
      <c r="Y21" s="7">
        <v>1</v>
      </c>
      <c r="Z21" s="7">
        <f t="shared" si="1"/>
        <v>322</v>
      </c>
      <c r="AA21" s="7">
        <f t="shared" si="2"/>
        <v>1121</v>
      </c>
      <c r="AB21" s="7">
        <f t="shared" si="3"/>
        <v>1121</v>
      </c>
      <c r="AC21" s="7">
        <f t="shared" si="4"/>
        <v>119</v>
      </c>
      <c r="AD21" s="7">
        <f t="shared" si="5"/>
        <v>21</v>
      </c>
      <c r="AE21" s="8">
        <f>74219/1800</f>
        <v>41.23277777777778</v>
      </c>
      <c r="AF21" s="7">
        <v>3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s="4" customFormat="1" ht="22.5" customHeight="1">
      <c r="A22" s="12"/>
      <c r="B22" s="3" t="s">
        <v>36</v>
      </c>
      <c r="C22" s="7">
        <f t="shared" si="0"/>
        <v>1967</v>
      </c>
      <c r="D22" s="7">
        <v>97</v>
      </c>
      <c r="E22" s="7">
        <v>111</v>
      </c>
      <c r="F22" s="7">
        <v>100</v>
      </c>
      <c r="G22" s="7">
        <v>88</v>
      </c>
      <c r="H22" s="7">
        <v>95</v>
      </c>
      <c r="I22" s="7">
        <v>108</v>
      </c>
      <c r="J22" s="7">
        <v>120</v>
      </c>
      <c r="K22" s="7">
        <v>120</v>
      </c>
      <c r="L22" s="7">
        <v>118</v>
      </c>
      <c r="M22" s="7">
        <v>129</v>
      </c>
      <c r="N22" s="7">
        <v>134</v>
      </c>
      <c r="O22" s="7">
        <v>132</v>
      </c>
      <c r="P22" s="7">
        <v>126</v>
      </c>
      <c r="Q22" s="7">
        <v>127</v>
      </c>
      <c r="R22" s="7">
        <v>122</v>
      </c>
      <c r="S22" s="7">
        <v>104</v>
      </c>
      <c r="T22" s="7">
        <v>60</v>
      </c>
      <c r="U22" s="7">
        <v>45</v>
      </c>
      <c r="V22" s="7">
        <v>21</v>
      </c>
      <c r="W22" s="7">
        <v>6</v>
      </c>
      <c r="X22" s="7">
        <v>2</v>
      </c>
      <c r="Y22" s="7">
        <v>2</v>
      </c>
      <c r="Z22" s="7">
        <f t="shared" si="1"/>
        <v>308</v>
      </c>
      <c r="AA22" s="7">
        <f t="shared" si="2"/>
        <v>1170</v>
      </c>
      <c r="AB22" s="7">
        <f t="shared" si="3"/>
        <v>1170</v>
      </c>
      <c r="AC22" s="7">
        <f t="shared" si="4"/>
        <v>238</v>
      </c>
      <c r="AD22" s="7">
        <f t="shared" si="5"/>
        <v>74</v>
      </c>
      <c r="AE22" s="8">
        <f>87059/1967</f>
        <v>44.25978647686833</v>
      </c>
      <c r="AF22" s="7">
        <v>2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s="4" customFormat="1" ht="22.5" customHeight="1">
      <c r="A23" s="10" t="s">
        <v>44</v>
      </c>
      <c r="B23" s="3" t="s">
        <v>34</v>
      </c>
      <c r="C23" s="7">
        <f t="shared" si="0"/>
        <v>5341</v>
      </c>
      <c r="D23" s="7">
        <v>283</v>
      </c>
      <c r="E23" s="7">
        <v>269</v>
      </c>
      <c r="F23" s="7">
        <v>312</v>
      </c>
      <c r="G23" s="7">
        <v>313</v>
      </c>
      <c r="H23" s="7">
        <v>318</v>
      </c>
      <c r="I23" s="7">
        <v>374</v>
      </c>
      <c r="J23" s="7">
        <v>323</v>
      </c>
      <c r="K23" s="7">
        <v>348</v>
      </c>
      <c r="L23" s="7">
        <v>329</v>
      </c>
      <c r="M23" s="7">
        <v>395</v>
      </c>
      <c r="N23" s="7">
        <v>469</v>
      </c>
      <c r="O23" s="7">
        <v>369</v>
      </c>
      <c r="P23" s="7">
        <v>303</v>
      </c>
      <c r="Q23" s="7">
        <v>263</v>
      </c>
      <c r="R23" s="7">
        <v>258</v>
      </c>
      <c r="S23" s="7">
        <v>189</v>
      </c>
      <c r="T23" s="7">
        <v>122</v>
      </c>
      <c r="U23" s="7">
        <v>72</v>
      </c>
      <c r="V23" s="7">
        <v>22</v>
      </c>
      <c r="W23" s="7">
        <v>6</v>
      </c>
      <c r="X23" s="7">
        <v>0</v>
      </c>
      <c r="Y23" s="7">
        <v>4</v>
      </c>
      <c r="Z23" s="7">
        <f t="shared" si="1"/>
        <v>864</v>
      </c>
      <c r="AA23" s="7">
        <f t="shared" si="2"/>
        <v>3541</v>
      </c>
      <c r="AB23" s="7">
        <f t="shared" si="3"/>
        <v>3541</v>
      </c>
      <c r="AC23" s="7">
        <f t="shared" si="4"/>
        <v>411</v>
      </c>
      <c r="AD23" s="7">
        <f t="shared" si="5"/>
        <v>100</v>
      </c>
      <c r="AE23" s="8">
        <f>217752/5341</f>
        <v>40.76989327841228</v>
      </c>
      <c r="AF23" s="7">
        <v>14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s="4" customFormat="1" ht="22.5" customHeight="1">
      <c r="A24" s="11"/>
      <c r="B24" s="3" t="s">
        <v>35</v>
      </c>
      <c r="C24" s="7">
        <f t="shared" si="0"/>
        <v>2574</v>
      </c>
      <c r="D24" s="7">
        <v>145</v>
      </c>
      <c r="E24" s="7">
        <v>125</v>
      </c>
      <c r="F24" s="7">
        <v>167</v>
      </c>
      <c r="G24" s="7">
        <v>169</v>
      </c>
      <c r="H24" s="7">
        <v>149</v>
      </c>
      <c r="I24" s="7">
        <v>192</v>
      </c>
      <c r="J24" s="7">
        <v>161</v>
      </c>
      <c r="K24" s="7">
        <v>176</v>
      </c>
      <c r="L24" s="7">
        <v>161</v>
      </c>
      <c r="M24" s="7">
        <v>184</v>
      </c>
      <c r="N24" s="7">
        <v>220</v>
      </c>
      <c r="O24" s="7">
        <v>196</v>
      </c>
      <c r="P24" s="7">
        <v>152</v>
      </c>
      <c r="Q24" s="7">
        <v>112</v>
      </c>
      <c r="R24" s="7">
        <v>113</v>
      </c>
      <c r="S24" s="7">
        <v>72</v>
      </c>
      <c r="T24" s="7">
        <v>45</v>
      </c>
      <c r="U24" s="7">
        <v>28</v>
      </c>
      <c r="V24" s="7">
        <v>4</v>
      </c>
      <c r="W24" s="7">
        <v>0</v>
      </c>
      <c r="X24" s="7">
        <v>0</v>
      </c>
      <c r="Y24" s="7">
        <v>3</v>
      </c>
      <c r="Z24" s="7">
        <f t="shared" si="1"/>
        <v>437</v>
      </c>
      <c r="AA24" s="7">
        <f t="shared" si="2"/>
        <v>1760</v>
      </c>
      <c r="AB24" s="7">
        <f t="shared" si="3"/>
        <v>1760</v>
      </c>
      <c r="AC24" s="7">
        <f t="shared" si="4"/>
        <v>149</v>
      </c>
      <c r="AD24" s="7">
        <f t="shared" si="5"/>
        <v>32</v>
      </c>
      <c r="AE24" s="8">
        <f>101139/2574</f>
        <v>39.29254079254079</v>
      </c>
      <c r="AF24" s="7">
        <v>6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s="4" customFormat="1" ht="22.5" customHeight="1">
      <c r="A25" s="12"/>
      <c r="B25" s="3" t="s">
        <v>36</v>
      </c>
      <c r="C25" s="7">
        <f t="shared" si="0"/>
        <v>2767</v>
      </c>
      <c r="D25" s="7">
        <v>138</v>
      </c>
      <c r="E25" s="7">
        <v>144</v>
      </c>
      <c r="F25" s="7">
        <v>145</v>
      </c>
      <c r="G25" s="7">
        <v>144</v>
      </c>
      <c r="H25" s="7">
        <v>169</v>
      </c>
      <c r="I25" s="7">
        <v>182</v>
      </c>
      <c r="J25" s="7">
        <v>162</v>
      </c>
      <c r="K25" s="7">
        <v>172</v>
      </c>
      <c r="L25" s="7">
        <v>168</v>
      </c>
      <c r="M25" s="7">
        <v>211</v>
      </c>
      <c r="N25" s="7">
        <v>249</v>
      </c>
      <c r="O25" s="7">
        <v>173</v>
      </c>
      <c r="P25" s="7">
        <v>151</v>
      </c>
      <c r="Q25" s="7">
        <v>151</v>
      </c>
      <c r="R25" s="7">
        <v>145</v>
      </c>
      <c r="S25" s="7">
        <v>117</v>
      </c>
      <c r="T25" s="7">
        <v>77</v>
      </c>
      <c r="U25" s="7">
        <v>44</v>
      </c>
      <c r="V25" s="7">
        <v>18</v>
      </c>
      <c r="W25" s="7">
        <v>6</v>
      </c>
      <c r="X25" s="7">
        <v>0</v>
      </c>
      <c r="Y25" s="7">
        <v>1</v>
      </c>
      <c r="Z25" s="7">
        <f t="shared" si="1"/>
        <v>427</v>
      </c>
      <c r="AA25" s="7">
        <f t="shared" si="2"/>
        <v>1781</v>
      </c>
      <c r="AB25" s="7">
        <f t="shared" si="3"/>
        <v>1781</v>
      </c>
      <c r="AC25" s="7">
        <f t="shared" si="4"/>
        <v>262</v>
      </c>
      <c r="AD25" s="7">
        <f t="shared" si="5"/>
        <v>68</v>
      </c>
      <c r="AE25" s="8">
        <f>116613/2767</f>
        <v>42.14419949403686</v>
      </c>
      <c r="AF25" s="7">
        <v>8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s="4" customFormat="1" ht="22.5" customHeight="1">
      <c r="A26" s="10" t="s">
        <v>45</v>
      </c>
      <c r="B26" s="3" t="s">
        <v>34</v>
      </c>
      <c r="C26" s="7">
        <f t="shared" si="0"/>
        <v>4756</v>
      </c>
      <c r="D26" s="7">
        <v>189</v>
      </c>
      <c r="E26" s="7">
        <v>219</v>
      </c>
      <c r="F26" s="7">
        <v>283</v>
      </c>
      <c r="G26" s="7">
        <v>263</v>
      </c>
      <c r="H26" s="7">
        <v>257</v>
      </c>
      <c r="I26" s="7">
        <v>272</v>
      </c>
      <c r="J26" s="7">
        <v>253</v>
      </c>
      <c r="K26" s="7">
        <v>237</v>
      </c>
      <c r="L26" s="7">
        <v>291</v>
      </c>
      <c r="M26" s="7">
        <v>336</v>
      </c>
      <c r="N26" s="7">
        <v>403</v>
      </c>
      <c r="O26" s="7">
        <v>349</v>
      </c>
      <c r="P26" s="7">
        <v>308</v>
      </c>
      <c r="Q26" s="7">
        <v>351</v>
      </c>
      <c r="R26" s="7">
        <v>306</v>
      </c>
      <c r="S26" s="7">
        <v>224</v>
      </c>
      <c r="T26" s="7">
        <v>118</v>
      </c>
      <c r="U26" s="7">
        <v>59</v>
      </c>
      <c r="V26" s="7">
        <v>29</v>
      </c>
      <c r="W26" s="7">
        <v>7</v>
      </c>
      <c r="X26" s="7">
        <v>0</v>
      </c>
      <c r="Y26" s="7">
        <v>2</v>
      </c>
      <c r="Z26" s="7">
        <f t="shared" si="1"/>
        <v>691</v>
      </c>
      <c r="AA26" s="7">
        <f t="shared" si="2"/>
        <v>2969</v>
      </c>
      <c r="AB26" s="7">
        <f t="shared" si="3"/>
        <v>2969</v>
      </c>
      <c r="AC26" s="7">
        <f t="shared" si="4"/>
        <v>437</v>
      </c>
      <c r="AD26" s="7">
        <f t="shared" si="5"/>
        <v>95</v>
      </c>
      <c r="AE26" s="8">
        <f>208394/4756</f>
        <v>43.81707317073171</v>
      </c>
      <c r="AF26" s="7">
        <v>31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s="4" customFormat="1" ht="22.5" customHeight="1">
      <c r="A27" s="11"/>
      <c r="B27" s="3" t="s">
        <v>35</v>
      </c>
      <c r="C27" s="7">
        <f t="shared" si="0"/>
        <v>2277</v>
      </c>
      <c r="D27" s="7">
        <v>90</v>
      </c>
      <c r="E27" s="7">
        <v>109</v>
      </c>
      <c r="F27" s="7">
        <v>137</v>
      </c>
      <c r="G27" s="7">
        <v>128</v>
      </c>
      <c r="H27" s="7">
        <v>140</v>
      </c>
      <c r="I27" s="7">
        <v>156</v>
      </c>
      <c r="J27" s="7">
        <v>123</v>
      </c>
      <c r="K27" s="7">
        <v>108</v>
      </c>
      <c r="L27" s="7">
        <v>145</v>
      </c>
      <c r="M27" s="7">
        <v>173</v>
      </c>
      <c r="N27" s="7">
        <v>191</v>
      </c>
      <c r="O27" s="7">
        <v>157</v>
      </c>
      <c r="P27" s="7">
        <v>147</v>
      </c>
      <c r="Q27" s="7">
        <v>160</v>
      </c>
      <c r="R27" s="7">
        <v>144</v>
      </c>
      <c r="S27" s="7">
        <v>90</v>
      </c>
      <c r="T27" s="7">
        <v>45</v>
      </c>
      <c r="U27" s="7">
        <v>20</v>
      </c>
      <c r="V27" s="7">
        <v>11</v>
      </c>
      <c r="W27" s="7">
        <v>1</v>
      </c>
      <c r="X27" s="7">
        <v>0</v>
      </c>
      <c r="Y27" s="7">
        <v>2</v>
      </c>
      <c r="Z27" s="7">
        <f t="shared" si="1"/>
        <v>336</v>
      </c>
      <c r="AA27" s="7">
        <f t="shared" si="2"/>
        <v>1468</v>
      </c>
      <c r="AB27" s="7">
        <f t="shared" si="3"/>
        <v>1468</v>
      </c>
      <c r="AC27" s="7">
        <f t="shared" si="4"/>
        <v>167</v>
      </c>
      <c r="AD27" s="7">
        <f t="shared" si="5"/>
        <v>32</v>
      </c>
      <c r="AE27" s="8">
        <f>96717/2277</f>
        <v>42.475625823451914</v>
      </c>
      <c r="AF27" s="7">
        <v>24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s="4" customFormat="1" ht="22.5" customHeight="1">
      <c r="A28" s="12"/>
      <c r="B28" s="3" t="s">
        <v>36</v>
      </c>
      <c r="C28" s="7">
        <f t="shared" si="0"/>
        <v>2479</v>
      </c>
      <c r="D28" s="7">
        <v>99</v>
      </c>
      <c r="E28" s="7">
        <v>110</v>
      </c>
      <c r="F28" s="7">
        <v>146</v>
      </c>
      <c r="G28" s="7">
        <v>135</v>
      </c>
      <c r="H28" s="7">
        <v>117</v>
      </c>
      <c r="I28" s="7">
        <v>116</v>
      </c>
      <c r="J28" s="7">
        <v>130</v>
      </c>
      <c r="K28" s="7">
        <v>129</v>
      </c>
      <c r="L28" s="7">
        <v>146</v>
      </c>
      <c r="M28" s="7">
        <v>163</v>
      </c>
      <c r="N28" s="7">
        <v>212</v>
      </c>
      <c r="O28" s="7">
        <v>192</v>
      </c>
      <c r="P28" s="7">
        <v>161</v>
      </c>
      <c r="Q28" s="7">
        <v>191</v>
      </c>
      <c r="R28" s="7">
        <v>162</v>
      </c>
      <c r="S28" s="7">
        <v>134</v>
      </c>
      <c r="T28" s="7">
        <v>73</v>
      </c>
      <c r="U28" s="7">
        <v>39</v>
      </c>
      <c r="V28" s="7">
        <v>18</v>
      </c>
      <c r="W28" s="7">
        <v>6</v>
      </c>
      <c r="X28" s="7">
        <v>0</v>
      </c>
      <c r="Y28" s="7">
        <v>0</v>
      </c>
      <c r="Z28" s="7">
        <f t="shared" si="1"/>
        <v>355</v>
      </c>
      <c r="AA28" s="7">
        <f t="shared" si="2"/>
        <v>1501</v>
      </c>
      <c r="AB28" s="7">
        <f t="shared" si="3"/>
        <v>1501</v>
      </c>
      <c r="AC28" s="7">
        <f t="shared" si="4"/>
        <v>270</v>
      </c>
      <c r="AD28" s="7">
        <f t="shared" si="5"/>
        <v>63</v>
      </c>
      <c r="AE28" s="8">
        <f>111677/2479</f>
        <v>45.04921339249697</v>
      </c>
      <c r="AF28" s="7">
        <v>7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s="4" customFormat="1" ht="22.5" customHeight="1">
      <c r="A29" s="10" t="s">
        <v>46</v>
      </c>
      <c r="B29" s="3" t="s">
        <v>34</v>
      </c>
      <c r="C29" s="7">
        <f t="shared" si="0"/>
        <v>644</v>
      </c>
      <c r="D29" s="7">
        <v>16</v>
      </c>
      <c r="E29" s="7">
        <v>27</v>
      </c>
      <c r="F29" s="7">
        <v>26</v>
      </c>
      <c r="G29" s="7">
        <v>38</v>
      </c>
      <c r="H29" s="7">
        <v>41</v>
      </c>
      <c r="I29" s="7">
        <v>30</v>
      </c>
      <c r="J29" s="7">
        <v>25</v>
      </c>
      <c r="K29" s="7">
        <v>22</v>
      </c>
      <c r="L29" s="7">
        <v>29</v>
      </c>
      <c r="M29" s="7">
        <v>52</v>
      </c>
      <c r="N29" s="7">
        <v>48</v>
      </c>
      <c r="O29" s="7">
        <v>36</v>
      </c>
      <c r="P29" s="7">
        <v>70</v>
      </c>
      <c r="Q29" s="7">
        <v>44</v>
      </c>
      <c r="R29" s="7">
        <v>43</v>
      </c>
      <c r="S29" s="7">
        <v>35</v>
      </c>
      <c r="T29" s="7">
        <v>31</v>
      </c>
      <c r="U29" s="7">
        <v>22</v>
      </c>
      <c r="V29" s="7">
        <v>8</v>
      </c>
      <c r="W29" s="7">
        <v>1</v>
      </c>
      <c r="X29" s="7">
        <v>0</v>
      </c>
      <c r="Y29" s="7">
        <v>0</v>
      </c>
      <c r="Z29" s="7">
        <f t="shared" si="1"/>
        <v>69</v>
      </c>
      <c r="AA29" s="7">
        <f t="shared" si="2"/>
        <v>391</v>
      </c>
      <c r="AB29" s="7">
        <f t="shared" si="3"/>
        <v>391</v>
      </c>
      <c r="AC29" s="7">
        <f t="shared" si="4"/>
        <v>97</v>
      </c>
      <c r="AD29" s="7">
        <f t="shared" si="5"/>
        <v>31</v>
      </c>
      <c r="AE29" s="8">
        <f>31107/644</f>
        <v>48.3027950310559</v>
      </c>
      <c r="AF29" s="7">
        <v>1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s="4" customFormat="1" ht="22.5" customHeight="1">
      <c r="A30" s="11"/>
      <c r="B30" s="3" t="s">
        <v>35</v>
      </c>
      <c r="C30" s="7">
        <f t="shared" si="0"/>
        <v>294</v>
      </c>
      <c r="D30" s="7">
        <v>6</v>
      </c>
      <c r="E30" s="7">
        <v>13</v>
      </c>
      <c r="F30" s="7">
        <v>20</v>
      </c>
      <c r="G30" s="7">
        <v>17</v>
      </c>
      <c r="H30" s="7">
        <v>16</v>
      </c>
      <c r="I30" s="7">
        <v>14</v>
      </c>
      <c r="J30" s="7">
        <v>13</v>
      </c>
      <c r="K30" s="7">
        <v>13</v>
      </c>
      <c r="L30" s="7">
        <v>14</v>
      </c>
      <c r="M30" s="7">
        <v>26</v>
      </c>
      <c r="N30" s="7">
        <v>20</v>
      </c>
      <c r="O30" s="7">
        <v>19</v>
      </c>
      <c r="P30" s="7">
        <v>28</v>
      </c>
      <c r="Q30" s="7">
        <v>20</v>
      </c>
      <c r="R30" s="7">
        <v>24</v>
      </c>
      <c r="S30" s="7">
        <v>10</v>
      </c>
      <c r="T30" s="7">
        <v>10</v>
      </c>
      <c r="U30" s="7">
        <v>8</v>
      </c>
      <c r="V30" s="7">
        <v>3</v>
      </c>
      <c r="W30" s="7">
        <v>0</v>
      </c>
      <c r="X30" s="7">
        <v>0</v>
      </c>
      <c r="Y30" s="7">
        <v>0</v>
      </c>
      <c r="Z30" s="7">
        <f t="shared" si="1"/>
        <v>39</v>
      </c>
      <c r="AA30" s="7">
        <f t="shared" si="2"/>
        <v>180</v>
      </c>
      <c r="AB30" s="7">
        <f t="shared" si="3"/>
        <v>180</v>
      </c>
      <c r="AC30" s="7">
        <f t="shared" si="4"/>
        <v>31</v>
      </c>
      <c r="AD30" s="7">
        <f t="shared" si="5"/>
        <v>11</v>
      </c>
      <c r="AE30" s="8">
        <f>13594/294</f>
        <v>46.23809523809524</v>
      </c>
      <c r="AF30" s="7">
        <v>0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s="4" customFormat="1" ht="22.5" customHeight="1">
      <c r="A31" s="12"/>
      <c r="B31" s="3" t="s">
        <v>36</v>
      </c>
      <c r="C31" s="7">
        <f t="shared" si="0"/>
        <v>350</v>
      </c>
      <c r="D31" s="7">
        <v>10</v>
      </c>
      <c r="E31" s="7">
        <v>14</v>
      </c>
      <c r="F31" s="7">
        <v>6</v>
      </c>
      <c r="G31" s="7">
        <v>21</v>
      </c>
      <c r="H31" s="7">
        <v>25</v>
      </c>
      <c r="I31" s="7">
        <v>16</v>
      </c>
      <c r="J31" s="7">
        <v>12</v>
      </c>
      <c r="K31" s="7">
        <v>9</v>
      </c>
      <c r="L31" s="7">
        <v>15</v>
      </c>
      <c r="M31" s="7">
        <v>26</v>
      </c>
      <c r="N31" s="7">
        <v>28</v>
      </c>
      <c r="O31" s="7">
        <v>17</v>
      </c>
      <c r="P31" s="7">
        <v>42</v>
      </c>
      <c r="Q31" s="7">
        <v>24</v>
      </c>
      <c r="R31" s="7">
        <v>19</v>
      </c>
      <c r="S31" s="7">
        <v>25</v>
      </c>
      <c r="T31" s="7">
        <v>21</v>
      </c>
      <c r="U31" s="7">
        <v>14</v>
      </c>
      <c r="V31" s="7">
        <v>5</v>
      </c>
      <c r="W31" s="7">
        <v>1</v>
      </c>
      <c r="X31" s="7">
        <v>0</v>
      </c>
      <c r="Y31" s="7">
        <v>0</v>
      </c>
      <c r="Z31" s="7">
        <f t="shared" si="1"/>
        <v>30</v>
      </c>
      <c r="AA31" s="7">
        <f t="shared" si="2"/>
        <v>211</v>
      </c>
      <c r="AB31" s="7">
        <f t="shared" si="3"/>
        <v>211</v>
      </c>
      <c r="AC31" s="7">
        <f t="shared" si="4"/>
        <v>66</v>
      </c>
      <c r="AD31" s="7">
        <f t="shared" si="5"/>
        <v>20</v>
      </c>
      <c r="AE31" s="8">
        <f>17516/350</f>
        <v>50.04571428571428</v>
      </c>
      <c r="AF31" s="7">
        <v>1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s="4" customFormat="1" ht="22.5" customHeight="1">
      <c r="A32" s="10" t="s">
        <v>3</v>
      </c>
      <c r="B32" s="3" t="s">
        <v>34</v>
      </c>
      <c r="C32" s="5">
        <f aca="true" t="shared" si="6" ref="C32:AD34">SUM(C5+C8+C11+C14+C17+C20+C23+C26+C29)</f>
        <v>26142</v>
      </c>
      <c r="D32" s="5">
        <f t="shared" si="6"/>
        <v>1282</v>
      </c>
      <c r="E32" s="5">
        <f t="shared" si="6"/>
        <v>1374</v>
      </c>
      <c r="F32" s="5">
        <f t="shared" si="6"/>
        <v>1535</v>
      </c>
      <c r="G32" s="5">
        <f t="shared" si="6"/>
        <v>1427</v>
      </c>
      <c r="H32" s="5">
        <f t="shared" si="6"/>
        <v>1376</v>
      </c>
      <c r="I32" s="5">
        <f t="shared" si="6"/>
        <v>1658</v>
      </c>
      <c r="J32" s="5">
        <f t="shared" si="6"/>
        <v>1519</v>
      </c>
      <c r="K32" s="5">
        <f t="shared" si="6"/>
        <v>1539</v>
      </c>
      <c r="L32" s="5">
        <f t="shared" si="6"/>
        <v>1679</v>
      </c>
      <c r="M32" s="5">
        <f t="shared" si="6"/>
        <v>1814</v>
      </c>
      <c r="N32" s="5">
        <f t="shared" si="6"/>
        <v>2145</v>
      </c>
      <c r="O32" s="5">
        <f t="shared" si="6"/>
        <v>1743</v>
      </c>
      <c r="P32" s="5">
        <f t="shared" si="6"/>
        <v>1598</v>
      </c>
      <c r="Q32" s="5">
        <f t="shared" si="6"/>
        <v>1627</v>
      </c>
      <c r="R32" s="5">
        <f t="shared" si="6"/>
        <v>1492</v>
      </c>
      <c r="S32" s="5">
        <f t="shared" si="6"/>
        <v>1091</v>
      </c>
      <c r="T32" s="5">
        <f t="shared" si="6"/>
        <v>696</v>
      </c>
      <c r="U32" s="5">
        <f t="shared" si="6"/>
        <v>361</v>
      </c>
      <c r="V32" s="5">
        <f t="shared" si="6"/>
        <v>142</v>
      </c>
      <c r="W32" s="5">
        <f t="shared" si="6"/>
        <v>31</v>
      </c>
      <c r="X32" s="5">
        <f t="shared" si="6"/>
        <v>2</v>
      </c>
      <c r="Y32" s="5">
        <f t="shared" si="6"/>
        <v>11</v>
      </c>
      <c r="Z32" s="7">
        <f t="shared" si="1"/>
        <v>4191</v>
      </c>
      <c r="AA32" s="7">
        <f t="shared" si="2"/>
        <v>16498</v>
      </c>
      <c r="AB32" s="7">
        <f t="shared" si="3"/>
        <v>16498</v>
      </c>
      <c r="AC32" s="7">
        <f t="shared" si="4"/>
        <v>2323</v>
      </c>
      <c r="AD32" s="7">
        <f t="shared" si="5"/>
        <v>536</v>
      </c>
      <c r="AE32" s="9">
        <f>1105210/26142</f>
        <v>42.27717848672634</v>
      </c>
      <c r="AF32" s="5">
        <f>SUM(AF5+AF8+AF11+AF14+AF17+AF20+AF23+AF26+AF29)</f>
        <v>72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s="4" customFormat="1" ht="22.5" customHeight="1">
      <c r="A33" s="11"/>
      <c r="B33" s="3" t="s">
        <v>35</v>
      </c>
      <c r="C33" s="5">
        <f>SUM(C6+C9+C12+C15+C18+C21+C24+C27+C30)</f>
        <v>12488</v>
      </c>
      <c r="D33" s="5">
        <f t="shared" si="6"/>
        <v>647</v>
      </c>
      <c r="E33" s="5">
        <f t="shared" si="6"/>
        <v>695</v>
      </c>
      <c r="F33" s="5">
        <f t="shared" si="6"/>
        <v>824</v>
      </c>
      <c r="G33" s="5">
        <f t="shared" si="6"/>
        <v>724</v>
      </c>
      <c r="H33" s="5">
        <f t="shared" si="6"/>
        <v>663</v>
      </c>
      <c r="I33" s="5">
        <f t="shared" si="6"/>
        <v>841</v>
      </c>
      <c r="J33" s="5">
        <f t="shared" si="6"/>
        <v>711</v>
      </c>
      <c r="K33" s="5">
        <f t="shared" si="6"/>
        <v>750</v>
      </c>
      <c r="L33" s="5">
        <f t="shared" si="6"/>
        <v>846</v>
      </c>
      <c r="M33" s="5">
        <f t="shared" si="6"/>
        <v>884</v>
      </c>
      <c r="N33" s="5">
        <f t="shared" si="6"/>
        <v>1036</v>
      </c>
      <c r="O33" s="5">
        <f t="shared" si="6"/>
        <v>830</v>
      </c>
      <c r="P33" s="5">
        <f t="shared" si="6"/>
        <v>756</v>
      </c>
      <c r="Q33" s="5">
        <f t="shared" si="6"/>
        <v>749</v>
      </c>
      <c r="R33" s="5">
        <f t="shared" si="6"/>
        <v>675</v>
      </c>
      <c r="S33" s="5">
        <f t="shared" si="6"/>
        <v>414</v>
      </c>
      <c r="T33" s="5">
        <f t="shared" si="6"/>
        <v>265</v>
      </c>
      <c r="U33" s="5">
        <f t="shared" si="6"/>
        <v>130</v>
      </c>
      <c r="V33" s="5">
        <f t="shared" si="6"/>
        <v>35</v>
      </c>
      <c r="W33" s="5">
        <f t="shared" si="6"/>
        <v>6</v>
      </c>
      <c r="X33" s="5">
        <f t="shared" si="6"/>
        <v>0</v>
      </c>
      <c r="Y33" s="5">
        <f t="shared" si="6"/>
        <v>7</v>
      </c>
      <c r="Z33" s="7">
        <f t="shared" si="1"/>
        <v>2166</v>
      </c>
      <c r="AA33" s="7">
        <f t="shared" si="2"/>
        <v>8041</v>
      </c>
      <c r="AB33" s="7">
        <f t="shared" si="3"/>
        <v>8041</v>
      </c>
      <c r="AC33" s="7">
        <f t="shared" si="4"/>
        <v>850</v>
      </c>
      <c r="AD33" s="7">
        <f t="shared" si="5"/>
        <v>171</v>
      </c>
      <c r="AE33" s="9">
        <f>508309/12488</f>
        <v>40.70379564381807</v>
      </c>
      <c r="AF33" s="5">
        <f>SUM(AF6+AF9+AF12+AF15+AF18+AF21+AF24+AF27+AF30)</f>
        <v>40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s="4" customFormat="1" ht="22.5" customHeight="1">
      <c r="A34" s="12"/>
      <c r="B34" s="3" t="s">
        <v>36</v>
      </c>
      <c r="C34" s="5">
        <f>SUM(C7+C10+C13+C16+C19+C22+C25+C28+C31)</f>
        <v>13654</v>
      </c>
      <c r="D34" s="5">
        <f t="shared" si="6"/>
        <v>635</v>
      </c>
      <c r="E34" s="5">
        <f t="shared" si="6"/>
        <v>679</v>
      </c>
      <c r="F34" s="5">
        <f t="shared" si="6"/>
        <v>711</v>
      </c>
      <c r="G34" s="5">
        <f t="shared" si="6"/>
        <v>703</v>
      </c>
      <c r="H34" s="5">
        <f t="shared" si="6"/>
        <v>713</v>
      </c>
      <c r="I34" s="5">
        <f t="shared" si="6"/>
        <v>817</v>
      </c>
      <c r="J34" s="5">
        <f t="shared" si="6"/>
        <v>808</v>
      </c>
      <c r="K34" s="5">
        <f t="shared" si="6"/>
        <v>789</v>
      </c>
      <c r="L34" s="5">
        <f t="shared" si="6"/>
        <v>833</v>
      </c>
      <c r="M34" s="5">
        <f t="shared" si="6"/>
        <v>930</v>
      </c>
      <c r="N34" s="5">
        <f t="shared" si="6"/>
        <v>1109</v>
      </c>
      <c r="O34" s="5">
        <f t="shared" si="6"/>
        <v>913</v>
      </c>
      <c r="P34" s="5">
        <f t="shared" si="6"/>
        <v>842</v>
      </c>
      <c r="Q34" s="5">
        <f t="shared" si="6"/>
        <v>878</v>
      </c>
      <c r="R34" s="5">
        <f t="shared" si="6"/>
        <v>817</v>
      </c>
      <c r="S34" s="5">
        <f t="shared" si="6"/>
        <v>677</v>
      </c>
      <c r="T34" s="5">
        <f t="shared" si="6"/>
        <v>431</v>
      </c>
      <c r="U34" s="5">
        <f t="shared" si="6"/>
        <v>231</v>
      </c>
      <c r="V34" s="5">
        <f t="shared" si="6"/>
        <v>107</v>
      </c>
      <c r="W34" s="5">
        <f t="shared" si="6"/>
        <v>25</v>
      </c>
      <c r="X34" s="5">
        <f t="shared" si="6"/>
        <v>2</v>
      </c>
      <c r="Y34" s="5">
        <f t="shared" si="6"/>
        <v>4</v>
      </c>
      <c r="Z34" s="7">
        <f t="shared" si="1"/>
        <v>2025</v>
      </c>
      <c r="AA34" s="7">
        <f t="shared" si="2"/>
        <v>8457</v>
      </c>
      <c r="AB34" s="7">
        <f t="shared" si="3"/>
        <v>8457</v>
      </c>
      <c r="AC34" s="7">
        <f t="shared" si="4"/>
        <v>1473</v>
      </c>
      <c r="AD34" s="7">
        <f t="shared" si="5"/>
        <v>365</v>
      </c>
      <c r="AE34" s="9">
        <f>596901/13654</f>
        <v>43.71620038084078</v>
      </c>
      <c r="AF34" s="5">
        <f>SUM(AF7+AF10+AF13+AF16+AF19+AF22+AF25+AF28+AF31)</f>
        <v>32</v>
      </c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ht="22.5" customHeight="1"/>
    <row r="36" ht="22.5" customHeight="1"/>
    <row r="37" ht="22.5" customHeight="1"/>
  </sheetData>
  <sheetProtection/>
  <mergeCells count="10">
    <mergeCell ref="A23:A25"/>
    <mergeCell ref="A26:A28"/>
    <mergeCell ref="A29:A31"/>
    <mergeCell ref="A32:A34"/>
    <mergeCell ref="A5:A7"/>
    <mergeCell ref="A8:A10"/>
    <mergeCell ref="A11:A13"/>
    <mergeCell ref="A14:A16"/>
    <mergeCell ref="A17:A19"/>
    <mergeCell ref="A20:A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34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11.125" style="2" customWidth="1"/>
    <col min="2" max="2" width="6.875" style="2" customWidth="1"/>
    <col min="3" max="24" width="9.375" style="1" customWidth="1"/>
    <col min="25" max="25" width="10.00390625" style="1" customWidth="1"/>
    <col min="26" max="32" width="13.125" style="1" customWidth="1"/>
    <col min="33" max="16384" width="9.00390625" style="1" customWidth="1"/>
  </cols>
  <sheetData>
    <row r="1" ht="17.25">
      <c r="A1" s="6" t="s">
        <v>55</v>
      </c>
    </row>
    <row r="4" spans="1:32" s="4" customFormat="1" ht="22.5" customHeight="1">
      <c r="A4" s="3" t="s">
        <v>51</v>
      </c>
      <c r="B4" s="3" t="s">
        <v>1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</row>
    <row r="5" spans="1:32" s="4" customFormat="1" ht="22.5" customHeight="1">
      <c r="A5" s="10" t="s">
        <v>33</v>
      </c>
      <c r="B5" s="3" t="s">
        <v>34</v>
      </c>
      <c r="C5" s="7">
        <f aca="true" t="shared" si="0" ref="C5:C31">SUM(D5:Y5)</f>
        <v>390</v>
      </c>
      <c r="D5" s="7">
        <v>11</v>
      </c>
      <c r="E5" s="7">
        <v>18</v>
      </c>
      <c r="F5" s="7">
        <v>22</v>
      </c>
      <c r="G5" s="7">
        <v>26</v>
      </c>
      <c r="H5" s="7">
        <v>15</v>
      </c>
      <c r="I5" s="7">
        <v>11</v>
      </c>
      <c r="J5" s="7">
        <v>12</v>
      </c>
      <c r="K5" s="7">
        <v>22</v>
      </c>
      <c r="L5" s="7">
        <v>28</v>
      </c>
      <c r="M5" s="7">
        <v>28</v>
      </c>
      <c r="N5" s="7">
        <v>21</v>
      </c>
      <c r="O5" s="7">
        <v>23</v>
      </c>
      <c r="P5" s="7">
        <v>34</v>
      </c>
      <c r="Q5" s="7">
        <v>48</v>
      </c>
      <c r="R5" s="7">
        <v>33</v>
      </c>
      <c r="S5" s="7">
        <v>19</v>
      </c>
      <c r="T5" s="7">
        <v>14</v>
      </c>
      <c r="U5" s="7">
        <v>4</v>
      </c>
      <c r="V5" s="7">
        <v>0</v>
      </c>
      <c r="W5" s="7">
        <v>1</v>
      </c>
      <c r="X5" s="7">
        <v>0</v>
      </c>
      <c r="Y5" s="7">
        <v>0</v>
      </c>
      <c r="Z5" s="7">
        <f>SUM(D5:F5)</f>
        <v>51</v>
      </c>
      <c r="AA5" s="7">
        <f>SUM(G5:P5)</f>
        <v>220</v>
      </c>
      <c r="AB5" s="7">
        <f>SUM(Q5:X5)</f>
        <v>119</v>
      </c>
      <c r="AC5" s="7">
        <f>SUM(S5:X5)</f>
        <v>38</v>
      </c>
      <c r="AD5" s="7">
        <f>SUM(U5:X5)</f>
        <v>5</v>
      </c>
      <c r="AE5" s="8">
        <f>18335/390</f>
        <v>47.01282051282051</v>
      </c>
      <c r="AF5" s="7">
        <v>0</v>
      </c>
    </row>
    <row r="6" spans="1:34" s="4" customFormat="1" ht="22.5" customHeight="1">
      <c r="A6" s="11"/>
      <c r="B6" s="3" t="s">
        <v>35</v>
      </c>
      <c r="C6" s="7">
        <f t="shared" si="0"/>
        <v>191</v>
      </c>
      <c r="D6" s="7">
        <v>7</v>
      </c>
      <c r="E6" s="7">
        <v>5</v>
      </c>
      <c r="F6" s="7">
        <v>8</v>
      </c>
      <c r="G6" s="7">
        <v>14</v>
      </c>
      <c r="H6" s="7">
        <v>10</v>
      </c>
      <c r="I6" s="7">
        <v>5</v>
      </c>
      <c r="J6" s="7">
        <v>8</v>
      </c>
      <c r="K6" s="7">
        <v>12</v>
      </c>
      <c r="L6" s="7">
        <v>16</v>
      </c>
      <c r="M6" s="7">
        <v>15</v>
      </c>
      <c r="N6" s="7">
        <v>14</v>
      </c>
      <c r="O6" s="7">
        <v>8</v>
      </c>
      <c r="P6" s="7">
        <v>13</v>
      </c>
      <c r="Q6" s="7">
        <v>24</v>
      </c>
      <c r="R6" s="7">
        <v>16</v>
      </c>
      <c r="S6" s="7">
        <v>8</v>
      </c>
      <c r="T6" s="7">
        <v>7</v>
      </c>
      <c r="U6" s="7">
        <v>1</v>
      </c>
      <c r="V6" s="7">
        <v>0</v>
      </c>
      <c r="W6" s="7">
        <v>0</v>
      </c>
      <c r="X6" s="7">
        <v>0</v>
      </c>
      <c r="Y6" s="7">
        <v>0</v>
      </c>
      <c r="Z6" s="7">
        <f aca="true" t="shared" si="1" ref="Z6:Z34">SUM(D6:F6)</f>
        <v>20</v>
      </c>
      <c r="AA6" s="7">
        <f aca="true" t="shared" si="2" ref="AA6:AA34">SUM(G6:P6)</f>
        <v>115</v>
      </c>
      <c r="AB6" s="7">
        <f aca="true" t="shared" si="3" ref="AB6:AB34">SUM(Q6:X6)</f>
        <v>56</v>
      </c>
      <c r="AC6" s="7">
        <f aca="true" t="shared" si="4" ref="AC6:AC34">SUM(S6:X6)</f>
        <v>16</v>
      </c>
      <c r="AD6" s="7">
        <f aca="true" t="shared" si="5" ref="AD6:AD34">SUM(U6:X6)</f>
        <v>1</v>
      </c>
      <c r="AE6" s="8">
        <f>8856/191</f>
        <v>46.36649214659686</v>
      </c>
      <c r="AF6" s="7">
        <v>0</v>
      </c>
      <c r="AH6"/>
    </row>
    <row r="7" spans="1:34" s="4" customFormat="1" ht="22.5" customHeight="1">
      <c r="A7" s="12"/>
      <c r="B7" s="3" t="s">
        <v>36</v>
      </c>
      <c r="C7" s="7">
        <f t="shared" si="0"/>
        <v>199</v>
      </c>
      <c r="D7" s="7">
        <v>4</v>
      </c>
      <c r="E7" s="7">
        <v>13</v>
      </c>
      <c r="F7" s="7">
        <v>14</v>
      </c>
      <c r="G7" s="7">
        <v>12</v>
      </c>
      <c r="H7" s="7">
        <v>5</v>
      </c>
      <c r="I7" s="7">
        <v>6</v>
      </c>
      <c r="J7" s="7">
        <v>4</v>
      </c>
      <c r="K7" s="7">
        <v>10</v>
      </c>
      <c r="L7" s="7">
        <v>12</v>
      </c>
      <c r="M7" s="7">
        <v>13</v>
      </c>
      <c r="N7" s="7">
        <v>7</v>
      </c>
      <c r="O7" s="7">
        <v>15</v>
      </c>
      <c r="P7" s="7">
        <v>21</v>
      </c>
      <c r="Q7" s="7">
        <v>24</v>
      </c>
      <c r="R7" s="7">
        <v>17</v>
      </c>
      <c r="S7" s="7">
        <v>11</v>
      </c>
      <c r="T7" s="7">
        <v>7</v>
      </c>
      <c r="U7" s="7">
        <v>3</v>
      </c>
      <c r="V7" s="7">
        <v>0</v>
      </c>
      <c r="W7" s="7">
        <v>1</v>
      </c>
      <c r="X7" s="7">
        <v>0</v>
      </c>
      <c r="Y7" s="7">
        <v>0</v>
      </c>
      <c r="Z7" s="7">
        <f t="shared" si="1"/>
        <v>31</v>
      </c>
      <c r="AA7" s="7">
        <f t="shared" si="2"/>
        <v>105</v>
      </c>
      <c r="AB7" s="7">
        <f t="shared" si="3"/>
        <v>63</v>
      </c>
      <c r="AC7" s="7">
        <f t="shared" si="4"/>
        <v>22</v>
      </c>
      <c r="AD7" s="7">
        <f t="shared" si="5"/>
        <v>4</v>
      </c>
      <c r="AE7" s="8">
        <f>9479/199</f>
        <v>47.63316582914573</v>
      </c>
      <c r="AF7" s="7">
        <v>0</v>
      </c>
      <c r="AH7"/>
    </row>
    <row r="8" spans="1:34" s="4" customFormat="1" ht="22.5" customHeight="1">
      <c r="A8" s="10" t="s">
        <v>37</v>
      </c>
      <c r="B8" s="3" t="s">
        <v>34</v>
      </c>
      <c r="C8" s="7">
        <f t="shared" si="0"/>
        <v>5960</v>
      </c>
      <c r="D8" s="7">
        <v>296</v>
      </c>
      <c r="E8" s="7">
        <v>397</v>
      </c>
      <c r="F8" s="7">
        <v>416</v>
      </c>
      <c r="G8" s="7">
        <v>379</v>
      </c>
      <c r="H8" s="7">
        <v>322</v>
      </c>
      <c r="I8" s="7">
        <v>320</v>
      </c>
      <c r="J8" s="7">
        <v>371</v>
      </c>
      <c r="K8" s="7">
        <v>426</v>
      </c>
      <c r="L8" s="7">
        <v>428</v>
      </c>
      <c r="M8" s="7">
        <v>505</v>
      </c>
      <c r="N8" s="7">
        <v>411</v>
      </c>
      <c r="O8" s="7">
        <v>364</v>
      </c>
      <c r="P8" s="7">
        <v>376</v>
      </c>
      <c r="Q8" s="7">
        <v>346</v>
      </c>
      <c r="R8" s="7">
        <v>264</v>
      </c>
      <c r="S8" s="7">
        <v>169</v>
      </c>
      <c r="T8" s="7">
        <v>110</v>
      </c>
      <c r="U8" s="7">
        <v>46</v>
      </c>
      <c r="V8" s="7">
        <v>13</v>
      </c>
      <c r="W8" s="7">
        <v>1</v>
      </c>
      <c r="X8" s="7">
        <v>0</v>
      </c>
      <c r="Y8" s="7">
        <v>0</v>
      </c>
      <c r="Z8" s="7">
        <f t="shared" si="1"/>
        <v>1109</v>
      </c>
      <c r="AA8" s="7">
        <f t="shared" si="2"/>
        <v>3902</v>
      </c>
      <c r="AB8" s="7">
        <f t="shared" si="3"/>
        <v>949</v>
      </c>
      <c r="AC8" s="7">
        <f t="shared" si="4"/>
        <v>339</v>
      </c>
      <c r="AD8" s="7">
        <f t="shared" si="5"/>
        <v>60</v>
      </c>
      <c r="AE8" s="8">
        <f>234545/5960</f>
        <v>39.35318791946309</v>
      </c>
      <c r="AF8" s="7">
        <v>2</v>
      </c>
      <c r="AH8"/>
    </row>
    <row r="9" spans="1:34" s="4" customFormat="1" ht="22.5" customHeight="1">
      <c r="A9" s="11"/>
      <c r="B9" s="3" t="s">
        <v>35</v>
      </c>
      <c r="C9" s="7">
        <f t="shared" si="0"/>
        <v>2843</v>
      </c>
      <c r="D9" s="7">
        <v>161</v>
      </c>
      <c r="E9" s="7">
        <v>219</v>
      </c>
      <c r="F9" s="7">
        <v>213</v>
      </c>
      <c r="G9" s="7">
        <v>182</v>
      </c>
      <c r="H9" s="7">
        <v>144</v>
      </c>
      <c r="I9" s="7">
        <v>132</v>
      </c>
      <c r="J9" s="7">
        <v>180</v>
      </c>
      <c r="K9" s="7">
        <v>214</v>
      </c>
      <c r="L9" s="7">
        <v>208</v>
      </c>
      <c r="M9" s="7">
        <v>249</v>
      </c>
      <c r="N9" s="7">
        <v>198</v>
      </c>
      <c r="O9" s="7">
        <v>173</v>
      </c>
      <c r="P9" s="7">
        <v>183</v>
      </c>
      <c r="Q9" s="7">
        <v>148</v>
      </c>
      <c r="R9" s="7">
        <v>113</v>
      </c>
      <c r="S9" s="7">
        <v>66</v>
      </c>
      <c r="T9" s="7">
        <v>43</v>
      </c>
      <c r="U9" s="7">
        <v>15</v>
      </c>
      <c r="V9" s="7">
        <v>2</v>
      </c>
      <c r="W9" s="7">
        <v>0</v>
      </c>
      <c r="X9" s="7">
        <v>0</v>
      </c>
      <c r="Y9" s="7">
        <v>0</v>
      </c>
      <c r="Z9" s="7">
        <f t="shared" si="1"/>
        <v>593</v>
      </c>
      <c r="AA9" s="7">
        <f t="shared" si="2"/>
        <v>1863</v>
      </c>
      <c r="AB9" s="7">
        <f t="shared" si="3"/>
        <v>387</v>
      </c>
      <c r="AC9" s="7">
        <f t="shared" si="4"/>
        <v>126</v>
      </c>
      <c r="AD9" s="7">
        <f t="shared" si="5"/>
        <v>17</v>
      </c>
      <c r="AE9" s="8">
        <f>107904/2843</f>
        <v>37.954273654590224</v>
      </c>
      <c r="AF9" s="7">
        <v>0</v>
      </c>
      <c r="AH9"/>
    </row>
    <row r="10" spans="1:34" s="4" customFormat="1" ht="22.5" customHeight="1">
      <c r="A10" s="12"/>
      <c r="B10" s="3" t="s">
        <v>36</v>
      </c>
      <c r="C10" s="7">
        <f t="shared" si="0"/>
        <v>3117</v>
      </c>
      <c r="D10" s="7">
        <v>135</v>
      </c>
      <c r="E10" s="7">
        <v>178</v>
      </c>
      <c r="F10" s="7">
        <v>203</v>
      </c>
      <c r="G10" s="7">
        <v>197</v>
      </c>
      <c r="H10" s="7">
        <v>178</v>
      </c>
      <c r="I10" s="7">
        <v>188</v>
      </c>
      <c r="J10" s="7">
        <v>191</v>
      </c>
      <c r="K10" s="7">
        <v>212</v>
      </c>
      <c r="L10" s="7">
        <v>220</v>
      </c>
      <c r="M10" s="7">
        <v>256</v>
      </c>
      <c r="N10" s="7">
        <v>213</v>
      </c>
      <c r="O10" s="7">
        <v>191</v>
      </c>
      <c r="P10" s="7">
        <v>193</v>
      </c>
      <c r="Q10" s="7">
        <v>198</v>
      </c>
      <c r="R10" s="7">
        <v>151</v>
      </c>
      <c r="S10" s="7">
        <v>103</v>
      </c>
      <c r="T10" s="7">
        <v>67</v>
      </c>
      <c r="U10" s="7">
        <v>31</v>
      </c>
      <c r="V10" s="7">
        <v>11</v>
      </c>
      <c r="W10" s="7">
        <v>1</v>
      </c>
      <c r="X10" s="7">
        <v>0</v>
      </c>
      <c r="Y10" s="7">
        <v>0</v>
      </c>
      <c r="Z10" s="7">
        <f t="shared" si="1"/>
        <v>516</v>
      </c>
      <c r="AA10" s="7">
        <f t="shared" si="2"/>
        <v>2039</v>
      </c>
      <c r="AB10" s="7">
        <f t="shared" si="3"/>
        <v>562</v>
      </c>
      <c r="AC10" s="7">
        <f t="shared" si="4"/>
        <v>213</v>
      </c>
      <c r="AD10" s="7">
        <f t="shared" si="5"/>
        <v>43</v>
      </c>
      <c r="AE10" s="8">
        <f>126641/3117</f>
        <v>40.62913057427013</v>
      </c>
      <c r="AF10" s="7">
        <v>2</v>
      </c>
      <c r="AH10"/>
    </row>
    <row r="11" spans="1:63" s="4" customFormat="1" ht="22.5" customHeight="1">
      <c r="A11" s="10" t="s">
        <v>38</v>
      </c>
      <c r="B11" s="3" t="s">
        <v>34</v>
      </c>
      <c r="C11" s="7">
        <f t="shared" si="0"/>
        <v>365</v>
      </c>
      <c r="D11" s="7">
        <v>4</v>
      </c>
      <c r="E11" s="7">
        <v>20</v>
      </c>
      <c r="F11" s="7">
        <v>18</v>
      </c>
      <c r="G11" s="7">
        <v>20</v>
      </c>
      <c r="H11" s="7">
        <v>17</v>
      </c>
      <c r="I11" s="7">
        <v>11</v>
      </c>
      <c r="J11" s="7">
        <v>14</v>
      </c>
      <c r="K11" s="7">
        <v>22</v>
      </c>
      <c r="L11" s="7">
        <v>27</v>
      </c>
      <c r="M11" s="7">
        <v>22</v>
      </c>
      <c r="N11" s="7">
        <v>23</v>
      </c>
      <c r="O11" s="7">
        <v>31</v>
      </c>
      <c r="P11" s="7">
        <v>45</v>
      </c>
      <c r="Q11" s="7">
        <v>31</v>
      </c>
      <c r="R11" s="7">
        <v>25</v>
      </c>
      <c r="S11" s="7">
        <v>18</v>
      </c>
      <c r="T11" s="7">
        <v>7</v>
      </c>
      <c r="U11" s="7">
        <v>9</v>
      </c>
      <c r="V11" s="7">
        <v>1</v>
      </c>
      <c r="W11" s="7">
        <v>0</v>
      </c>
      <c r="X11" s="7">
        <v>0</v>
      </c>
      <c r="Y11" s="7">
        <v>0</v>
      </c>
      <c r="Z11" s="7">
        <f t="shared" si="1"/>
        <v>42</v>
      </c>
      <c r="AA11" s="7">
        <f t="shared" si="2"/>
        <v>232</v>
      </c>
      <c r="AB11" s="7">
        <f t="shared" si="3"/>
        <v>91</v>
      </c>
      <c r="AC11" s="7">
        <f t="shared" si="4"/>
        <v>35</v>
      </c>
      <c r="AD11" s="7">
        <f t="shared" si="5"/>
        <v>10</v>
      </c>
      <c r="AE11" s="8">
        <f>17266/365</f>
        <v>47.3041095890411</v>
      </c>
      <c r="AF11" s="7">
        <v>0</v>
      </c>
      <c r="AG11" s="1"/>
      <c r="AH1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9" s="4" customFormat="1" ht="22.5" customHeight="1">
      <c r="A12" s="11"/>
      <c r="B12" s="3" t="s">
        <v>35</v>
      </c>
      <c r="C12" s="7">
        <f t="shared" si="0"/>
        <v>173</v>
      </c>
      <c r="D12" s="7">
        <v>2</v>
      </c>
      <c r="E12" s="7">
        <v>17</v>
      </c>
      <c r="F12" s="7">
        <v>9</v>
      </c>
      <c r="G12" s="7">
        <v>10</v>
      </c>
      <c r="H12" s="7">
        <v>6</v>
      </c>
      <c r="I12" s="7">
        <v>4</v>
      </c>
      <c r="J12" s="7">
        <v>7</v>
      </c>
      <c r="K12" s="7">
        <v>10</v>
      </c>
      <c r="L12" s="7">
        <v>14</v>
      </c>
      <c r="M12" s="7">
        <v>12</v>
      </c>
      <c r="N12" s="7">
        <v>7</v>
      </c>
      <c r="O12" s="7">
        <v>12</v>
      </c>
      <c r="P12" s="7">
        <v>24</v>
      </c>
      <c r="Q12" s="7">
        <v>15</v>
      </c>
      <c r="R12" s="7">
        <v>11</v>
      </c>
      <c r="S12" s="7">
        <v>8</v>
      </c>
      <c r="T12" s="7">
        <v>3</v>
      </c>
      <c r="U12" s="7">
        <v>2</v>
      </c>
      <c r="V12" s="7">
        <v>0</v>
      </c>
      <c r="W12" s="7">
        <v>0</v>
      </c>
      <c r="X12" s="7">
        <v>0</v>
      </c>
      <c r="Y12" s="7">
        <v>0</v>
      </c>
      <c r="Z12" s="7">
        <f t="shared" si="1"/>
        <v>28</v>
      </c>
      <c r="AA12" s="7">
        <f t="shared" si="2"/>
        <v>106</v>
      </c>
      <c r="AB12" s="7">
        <f t="shared" si="3"/>
        <v>39</v>
      </c>
      <c r="AC12" s="7">
        <f t="shared" si="4"/>
        <v>13</v>
      </c>
      <c r="AD12" s="7">
        <f t="shared" si="5"/>
        <v>2</v>
      </c>
      <c r="AE12" s="8">
        <f>7758/173</f>
        <v>44.84393063583815</v>
      </c>
      <c r="AF12" s="7">
        <v>0</v>
      </c>
      <c r="AG12" s="1"/>
      <c r="AH12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s="4" customFormat="1" ht="22.5" customHeight="1">
      <c r="A13" s="12"/>
      <c r="B13" s="3" t="s">
        <v>36</v>
      </c>
      <c r="C13" s="7">
        <f t="shared" si="0"/>
        <v>192</v>
      </c>
      <c r="D13" s="7">
        <v>2</v>
      </c>
      <c r="E13" s="7">
        <v>3</v>
      </c>
      <c r="F13" s="7">
        <v>9</v>
      </c>
      <c r="G13" s="7">
        <v>10</v>
      </c>
      <c r="H13" s="7">
        <v>11</v>
      </c>
      <c r="I13" s="7">
        <v>7</v>
      </c>
      <c r="J13" s="7">
        <v>7</v>
      </c>
      <c r="K13" s="7">
        <v>12</v>
      </c>
      <c r="L13" s="7">
        <v>13</v>
      </c>
      <c r="M13" s="7">
        <v>10</v>
      </c>
      <c r="N13" s="7">
        <v>16</v>
      </c>
      <c r="O13" s="7">
        <v>19</v>
      </c>
      <c r="P13" s="7">
        <v>21</v>
      </c>
      <c r="Q13" s="7">
        <v>16</v>
      </c>
      <c r="R13" s="7">
        <v>14</v>
      </c>
      <c r="S13" s="7">
        <v>10</v>
      </c>
      <c r="T13" s="7">
        <v>4</v>
      </c>
      <c r="U13" s="7">
        <v>7</v>
      </c>
      <c r="V13" s="7">
        <v>1</v>
      </c>
      <c r="W13" s="7">
        <v>0</v>
      </c>
      <c r="X13" s="7">
        <v>0</v>
      </c>
      <c r="Y13" s="7">
        <v>0</v>
      </c>
      <c r="Z13" s="7">
        <f t="shared" si="1"/>
        <v>14</v>
      </c>
      <c r="AA13" s="7">
        <f t="shared" si="2"/>
        <v>126</v>
      </c>
      <c r="AB13" s="7">
        <f t="shared" si="3"/>
        <v>52</v>
      </c>
      <c r="AC13" s="7">
        <f t="shared" si="4"/>
        <v>22</v>
      </c>
      <c r="AD13" s="7">
        <f t="shared" si="5"/>
        <v>8</v>
      </c>
      <c r="AE13" s="8">
        <f>9508/192</f>
        <v>49.520833333333336</v>
      </c>
      <c r="AF13" s="7">
        <v>0</v>
      </c>
      <c r="AG13" s="1"/>
      <c r="AH13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s="4" customFormat="1" ht="22.5" customHeight="1">
      <c r="A14" s="13" t="s">
        <v>50</v>
      </c>
      <c r="B14" s="3" t="s">
        <v>34</v>
      </c>
      <c r="C14" s="7">
        <f t="shared" si="0"/>
        <v>4159</v>
      </c>
      <c r="D14" s="7">
        <v>263</v>
      </c>
      <c r="E14" s="7">
        <v>212</v>
      </c>
      <c r="F14" s="7">
        <v>237</v>
      </c>
      <c r="G14" s="7">
        <v>241</v>
      </c>
      <c r="H14" s="7">
        <v>239</v>
      </c>
      <c r="I14" s="7">
        <v>261</v>
      </c>
      <c r="J14" s="7">
        <v>240</v>
      </c>
      <c r="K14" s="7">
        <v>243</v>
      </c>
      <c r="L14" s="7">
        <v>269</v>
      </c>
      <c r="M14" s="7">
        <v>347</v>
      </c>
      <c r="N14" s="7">
        <v>275</v>
      </c>
      <c r="O14" s="7">
        <v>238</v>
      </c>
      <c r="P14" s="7">
        <v>275</v>
      </c>
      <c r="Q14" s="7">
        <v>264</v>
      </c>
      <c r="R14" s="7">
        <v>211</v>
      </c>
      <c r="S14" s="7">
        <v>162</v>
      </c>
      <c r="T14" s="7">
        <v>108</v>
      </c>
      <c r="U14" s="7">
        <v>54</v>
      </c>
      <c r="V14" s="7">
        <v>12</v>
      </c>
      <c r="W14" s="7">
        <v>7</v>
      </c>
      <c r="X14" s="7">
        <v>1</v>
      </c>
      <c r="Y14" s="7">
        <v>0</v>
      </c>
      <c r="Z14" s="7">
        <f t="shared" si="1"/>
        <v>712</v>
      </c>
      <c r="AA14" s="7">
        <f t="shared" si="2"/>
        <v>2628</v>
      </c>
      <c r="AB14" s="7">
        <f t="shared" si="3"/>
        <v>819</v>
      </c>
      <c r="AC14" s="7">
        <f t="shared" si="4"/>
        <v>344</v>
      </c>
      <c r="AD14" s="7">
        <f t="shared" si="5"/>
        <v>74</v>
      </c>
      <c r="AE14" s="8">
        <f>171039/4159</f>
        <v>41.12503005530176</v>
      </c>
      <c r="AF14" s="7">
        <v>28</v>
      </c>
      <c r="AG14" s="1"/>
      <c r="AH14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s="4" customFormat="1" ht="22.5" customHeight="1">
      <c r="A15" s="14"/>
      <c r="B15" s="3" t="s">
        <v>35</v>
      </c>
      <c r="C15" s="7">
        <f t="shared" si="0"/>
        <v>1924</v>
      </c>
      <c r="D15" s="7">
        <v>126</v>
      </c>
      <c r="E15" s="7">
        <v>112</v>
      </c>
      <c r="F15" s="7">
        <v>128</v>
      </c>
      <c r="G15" s="7">
        <v>116</v>
      </c>
      <c r="H15" s="7">
        <v>102</v>
      </c>
      <c r="I15" s="7">
        <v>131</v>
      </c>
      <c r="J15" s="7">
        <v>107</v>
      </c>
      <c r="K15" s="7">
        <v>118</v>
      </c>
      <c r="L15" s="7">
        <v>137</v>
      </c>
      <c r="M15" s="7">
        <v>163</v>
      </c>
      <c r="N15" s="7">
        <v>126</v>
      </c>
      <c r="O15" s="7">
        <v>108</v>
      </c>
      <c r="P15" s="7">
        <v>115</v>
      </c>
      <c r="Q15" s="7">
        <v>125</v>
      </c>
      <c r="R15" s="7">
        <v>76</v>
      </c>
      <c r="S15" s="7">
        <v>69</v>
      </c>
      <c r="T15" s="7">
        <v>41</v>
      </c>
      <c r="U15" s="7">
        <v>17</v>
      </c>
      <c r="V15" s="7">
        <v>6</v>
      </c>
      <c r="W15" s="7">
        <v>0</v>
      </c>
      <c r="X15" s="7">
        <v>1</v>
      </c>
      <c r="Y15" s="7">
        <v>0</v>
      </c>
      <c r="Z15" s="7">
        <f t="shared" si="1"/>
        <v>366</v>
      </c>
      <c r="AA15" s="7">
        <f t="shared" si="2"/>
        <v>1223</v>
      </c>
      <c r="AB15" s="7">
        <f t="shared" si="3"/>
        <v>335</v>
      </c>
      <c r="AC15" s="7">
        <f t="shared" si="4"/>
        <v>134</v>
      </c>
      <c r="AD15" s="7">
        <f t="shared" si="5"/>
        <v>24</v>
      </c>
      <c r="AE15" s="8">
        <f>75912/1924</f>
        <v>39.45530145530145</v>
      </c>
      <c r="AF15" s="7">
        <v>12</v>
      </c>
      <c r="AG15" s="1"/>
      <c r="AH15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s="4" customFormat="1" ht="22.5" customHeight="1">
      <c r="A16" s="15"/>
      <c r="B16" s="3" t="s">
        <v>36</v>
      </c>
      <c r="C16" s="7">
        <f t="shared" si="0"/>
        <v>2235</v>
      </c>
      <c r="D16" s="7">
        <v>137</v>
      </c>
      <c r="E16" s="7">
        <v>100</v>
      </c>
      <c r="F16" s="7">
        <v>109</v>
      </c>
      <c r="G16" s="7">
        <v>125</v>
      </c>
      <c r="H16" s="7">
        <v>137</v>
      </c>
      <c r="I16" s="7">
        <v>130</v>
      </c>
      <c r="J16" s="7">
        <v>133</v>
      </c>
      <c r="K16" s="7">
        <v>125</v>
      </c>
      <c r="L16" s="7">
        <v>132</v>
      </c>
      <c r="M16" s="7">
        <v>184</v>
      </c>
      <c r="N16" s="7">
        <v>149</v>
      </c>
      <c r="O16" s="7">
        <v>130</v>
      </c>
      <c r="P16" s="7">
        <v>160</v>
      </c>
      <c r="Q16" s="7">
        <v>139</v>
      </c>
      <c r="R16" s="7">
        <v>135</v>
      </c>
      <c r="S16" s="7">
        <v>93</v>
      </c>
      <c r="T16" s="7">
        <v>67</v>
      </c>
      <c r="U16" s="7">
        <v>37</v>
      </c>
      <c r="V16" s="7">
        <v>6</v>
      </c>
      <c r="W16" s="7">
        <v>7</v>
      </c>
      <c r="X16" s="7">
        <v>0</v>
      </c>
      <c r="Y16" s="7">
        <v>0</v>
      </c>
      <c r="Z16" s="7">
        <f t="shared" si="1"/>
        <v>346</v>
      </c>
      <c r="AA16" s="7">
        <f t="shared" si="2"/>
        <v>1405</v>
      </c>
      <c r="AB16" s="7">
        <f t="shared" si="3"/>
        <v>484</v>
      </c>
      <c r="AC16" s="7">
        <f t="shared" si="4"/>
        <v>210</v>
      </c>
      <c r="AD16" s="7">
        <f t="shared" si="5"/>
        <v>50</v>
      </c>
      <c r="AE16" s="8">
        <f>95127/2235</f>
        <v>42.56241610738255</v>
      </c>
      <c r="AF16" s="7">
        <v>16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s="4" customFormat="1" ht="22.5" customHeight="1">
      <c r="A17" s="10" t="s">
        <v>42</v>
      </c>
      <c r="B17" s="3" t="s">
        <v>34</v>
      </c>
      <c r="C17" s="7">
        <f t="shared" si="0"/>
        <v>58</v>
      </c>
      <c r="D17" s="7">
        <v>3</v>
      </c>
      <c r="E17" s="7">
        <v>0</v>
      </c>
      <c r="F17" s="7">
        <v>0</v>
      </c>
      <c r="G17" s="7">
        <v>2</v>
      </c>
      <c r="H17" s="7">
        <v>8</v>
      </c>
      <c r="I17" s="7">
        <v>0</v>
      </c>
      <c r="J17" s="7">
        <v>1</v>
      </c>
      <c r="K17" s="7">
        <v>2</v>
      </c>
      <c r="L17" s="7">
        <v>5</v>
      </c>
      <c r="M17" s="7">
        <v>6</v>
      </c>
      <c r="N17" s="7">
        <v>2</v>
      </c>
      <c r="O17" s="7">
        <v>3</v>
      </c>
      <c r="P17" s="7">
        <v>4</v>
      </c>
      <c r="Q17" s="7">
        <v>6</v>
      </c>
      <c r="R17" s="7">
        <v>7</v>
      </c>
      <c r="S17" s="7">
        <v>5</v>
      </c>
      <c r="T17" s="7">
        <v>1</v>
      </c>
      <c r="U17" s="7">
        <v>0</v>
      </c>
      <c r="V17" s="7">
        <v>2</v>
      </c>
      <c r="W17" s="7">
        <v>1</v>
      </c>
      <c r="X17" s="7">
        <v>0</v>
      </c>
      <c r="Y17" s="7">
        <v>0</v>
      </c>
      <c r="Z17" s="7">
        <f t="shared" si="1"/>
        <v>3</v>
      </c>
      <c r="AA17" s="7">
        <f t="shared" si="2"/>
        <v>33</v>
      </c>
      <c r="AB17" s="7">
        <f t="shared" si="3"/>
        <v>22</v>
      </c>
      <c r="AC17" s="7">
        <f t="shared" si="4"/>
        <v>9</v>
      </c>
      <c r="AD17" s="7">
        <f t="shared" si="5"/>
        <v>3</v>
      </c>
      <c r="AE17" s="8">
        <f>2980/58</f>
        <v>51.37931034482759</v>
      </c>
      <c r="AF17" s="7"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s="4" customFormat="1" ht="22.5" customHeight="1">
      <c r="A18" s="11"/>
      <c r="B18" s="3" t="s">
        <v>35</v>
      </c>
      <c r="C18" s="7">
        <f t="shared" si="0"/>
        <v>25</v>
      </c>
      <c r="D18" s="7">
        <v>1</v>
      </c>
      <c r="E18" s="7">
        <v>0</v>
      </c>
      <c r="F18" s="7">
        <v>0</v>
      </c>
      <c r="G18" s="7">
        <v>1</v>
      </c>
      <c r="H18" s="7">
        <v>5</v>
      </c>
      <c r="I18" s="7">
        <v>0</v>
      </c>
      <c r="J18" s="7">
        <v>0</v>
      </c>
      <c r="K18" s="7">
        <v>2</v>
      </c>
      <c r="L18" s="7">
        <v>3</v>
      </c>
      <c r="M18" s="7">
        <v>3</v>
      </c>
      <c r="N18" s="7">
        <v>1</v>
      </c>
      <c r="O18" s="7">
        <v>2</v>
      </c>
      <c r="P18" s="7">
        <v>1</v>
      </c>
      <c r="Q18" s="7">
        <v>2</v>
      </c>
      <c r="R18" s="7">
        <v>2</v>
      </c>
      <c r="S18" s="7">
        <v>2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f t="shared" si="1"/>
        <v>1</v>
      </c>
      <c r="AA18" s="7">
        <f t="shared" si="2"/>
        <v>18</v>
      </c>
      <c r="AB18" s="7">
        <f t="shared" si="3"/>
        <v>6</v>
      </c>
      <c r="AC18" s="7">
        <f t="shared" si="4"/>
        <v>2</v>
      </c>
      <c r="AD18" s="7">
        <f t="shared" si="5"/>
        <v>0</v>
      </c>
      <c r="AE18" s="8">
        <f>1129/25</f>
        <v>45.16</v>
      </c>
      <c r="AF18" s="7">
        <v>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s="4" customFormat="1" ht="22.5" customHeight="1">
      <c r="A19" s="12"/>
      <c r="B19" s="3" t="s">
        <v>36</v>
      </c>
      <c r="C19" s="7">
        <f t="shared" si="0"/>
        <v>33</v>
      </c>
      <c r="D19" s="7">
        <v>2</v>
      </c>
      <c r="E19" s="7">
        <v>0</v>
      </c>
      <c r="F19" s="7">
        <v>0</v>
      </c>
      <c r="G19" s="7">
        <v>1</v>
      </c>
      <c r="H19" s="7">
        <v>3</v>
      </c>
      <c r="I19" s="7">
        <v>0</v>
      </c>
      <c r="J19" s="7">
        <v>1</v>
      </c>
      <c r="K19" s="7">
        <v>0</v>
      </c>
      <c r="L19" s="7">
        <v>2</v>
      </c>
      <c r="M19" s="7">
        <v>3</v>
      </c>
      <c r="N19" s="7">
        <v>1</v>
      </c>
      <c r="O19" s="7">
        <v>1</v>
      </c>
      <c r="P19" s="7">
        <v>3</v>
      </c>
      <c r="Q19" s="7">
        <v>4</v>
      </c>
      <c r="R19" s="7">
        <v>5</v>
      </c>
      <c r="S19" s="7">
        <v>3</v>
      </c>
      <c r="T19" s="7">
        <v>1</v>
      </c>
      <c r="U19" s="7">
        <v>0</v>
      </c>
      <c r="V19" s="7">
        <v>2</v>
      </c>
      <c r="W19" s="7">
        <v>1</v>
      </c>
      <c r="X19" s="7">
        <v>0</v>
      </c>
      <c r="Y19" s="7">
        <v>0</v>
      </c>
      <c r="Z19" s="7">
        <f t="shared" si="1"/>
        <v>2</v>
      </c>
      <c r="AA19" s="7">
        <f t="shared" si="2"/>
        <v>15</v>
      </c>
      <c r="AB19" s="7">
        <f t="shared" si="3"/>
        <v>16</v>
      </c>
      <c r="AC19" s="7">
        <f t="shared" si="4"/>
        <v>7</v>
      </c>
      <c r="AD19" s="7">
        <f t="shared" si="5"/>
        <v>3</v>
      </c>
      <c r="AE19" s="8">
        <f>1851/33</f>
        <v>56.09090909090909</v>
      </c>
      <c r="AF19" s="7">
        <v>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s="4" customFormat="1" ht="22.5" customHeight="1">
      <c r="A20" s="10" t="s">
        <v>43</v>
      </c>
      <c r="B20" s="3" t="s">
        <v>34</v>
      </c>
      <c r="C20" s="7">
        <f t="shared" si="0"/>
        <v>3578</v>
      </c>
      <c r="D20" s="7">
        <v>216</v>
      </c>
      <c r="E20" s="7">
        <v>208</v>
      </c>
      <c r="F20" s="7">
        <v>198</v>
      </c>
      <c r="G20" s="7">
        <v>187</v>
      </c>
      <c r="H20" s="7">
        <v>171</v>
      </c>
      <c r="I20" s="7">
        <v>186</v>
      </c>
      <c r="J20" s="7">
        <v>227</v>
      </c>
      <c r="K20" s="7">
        <v>255</v>
      </c>
      <c r="L20" s="7">
        <v>249</v>
      </c>
      <c r="M20" s="7">
        <v>267</v>
      </c>
      <c r="N20" s="7">
        <v>207</v>
      </c>
      <c r="O20" s="7">
        <v>226</v>
      </c>
      <c r="P20" s="7">
        <v>275</v>
      </c>
      <c r="Q20" s="7">
        <v>234</v>
      </c>
      <c r="R20" s="7">
        <v>165</v>
      </c>
      <c r="S20" s="7">
        <v>132</v>
      </c>
      <c r="T20" s="7">
        <v>95</v>
      </c>
      <c r="U20" s="7">
        <v>53</v>
      </c>
      <c r="V20" s="7">
        <v>20</v>
      </c>
      <c r="W20" s="7">
        <v>6</v>
      </c>
      <c r="X20" s="7">
        <v>0</v>
      </c>
      <c r="Y20" s="7">
        <v>1</v>
      </c>
      <c r="Z20" s="7">
        <f t="shared" si="1"/>
        <v>622</v>
      </c>
      <c r="AA20" s="7">
        <f t="shared" si="2"/>
        <v>2250</v>
      </c>
      <c r="AB20" s="7">
        <f t="shared" si="3"/>
        <v>705</v>
      </c>
      <c r="AC20" s="7">
        <f t="shared" si="4"/>
        <v>306</v>
      </c>
      <c r="AD20" s="7">
        <f t="shared" si="5"/>
        <v>79</v>
      </c>
      <c r="AE20" s="8">
        <f>148993/3578</f>
        <v>41.641419787590834</v>
      </c>
      <c r="AF20" s="7">
        <v>3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s="4" customFormat="1" ht="22.5" customHeight="1">
      <c r="A21" s="11"/>
      <c r="B21" s="3" t="s">
        <v>35</v>
      </c>
      <c r="C21" s="7">
        <f t="shared" si="0"/>
        <v>1690</v>
      </c>
      <c r="D21" s="7">
        <v>111</v>
      </c>
      <c r="E21" s="7">
        <v>104</v>
      </c>
      <c r="F21" s="7">
        <v>99</v>
      </c>
      <c r="G21" s="7">
        <v>87</v>
      </c>
      <c r="H21" s="7">
        <v>77</v>
      </c>
      <c r="I21" s="7">
        <v>79</v>
      </c>
      <c r="J21" s="7">
        <v>106</v>
      </c>
      <c r="K21" s="7">
        <v>140</v>
      </c>
      <c r="L21" s="7">
        <v>128</v>
      </c>
      <c r="M21" s="7">
        <v>142</v>
      </c>
      <c r="N21" s="7">
        <v>95</v>
      </c>
      <c r="O21" s="7">
        <v>101</v>
      </c>
      <c r="P21" s="7">
        <v>140</v>
      </c>
      <c r="Q21" s="7">
        <v>104</v>
      </c>
      <c r="R21" s="7">
        <v>60</v>
      </c>
      <c r="S21" s="7">
        <v>59</v>
      </c>
      <c r="T21" s="7">
        <v>34</v>
      </c>
      <c r="U21" s="7">
        <v>17</v>
      </c>
      <c r="V21" s="7">
        <v>5</v>
      </c>
      <c r="W21" s="7">
        <v>1</v>
      </c>
      <c r="X21" s="7">
        <v>0</v>
      </c>
      <c r="Y21" s="7">
        <v>1</v>
      </c>
      <c r="Z21" s="7">
        <f t="shared" si="1"/>
        <v>314</v>
      </c>
      <c r="AA21" s="7">
        <f t="shared" si="2"/>
        <v>1095</v>
      </c>
      <c r="AB21" s="7">
        <f t="shared" si="3"/>
        <v>280</v>
      </c>
      <c r="AC21" s="7">
        <f t="shared" si="4"/>
        <v>116</v>
      </c>
      <c r="AD21" s="7">
        <f t="shared" si="5"/>
        <v>23</v>
      </c>
      <c r="AE21" s="8">
        <f>67999/1690</f>
        <v>40.23609467455621</v>
      </c>
      <c r="AF21" s="7">
        <v>2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s="4" customFormat="1" ht="22.5" customHeight="1">
      <c r="A22" s="12"/>
      <c r="B22" s="3" t="s">
        <v>36</v>
      </c>
      <c r="C22" s="7">
        <f t="shared" si="0"/>
        <v>1888</v>
      </c>
      <c r="D22" s="7">
        <v>105</v>
      </c>
      <c r="E22" s="7">
        <v>104</v>
      </c>
      <c r="F22" s="7">
        <v>99</v>
      </c>
      <c r="G22" s="7">
        <v>100</v>
      </c>
      <c r="H22" s="7">
        <v>94</v>
      </c>
      <c r="I22" s="7">
        <v>107</v>
      </c>
      <c r="J22" s="7">
        <v>121</v>
      </c>
      <c r="K22" s="7">
        <v>115</v>
      </c>
      <c r="L22" s="7">
        <v>121</v>
      </c>
      <c r="M22" s="7">
        <v>125</v>
      </c>
      <c r="N22" s="7">
        <v>112</v>
      </c>
      <c r="O22" s="7">
        <v>125</v>
      </c>
      <c r="P22" s="7">
        <v>135</v>
      </c>
      <c r="Q22" s="7">
        <v>130</v>
      </c>
      <c r="R22" s="7">
        <v>105</v>
      </c>
      <c r="S22" s="7">
        <v>73</v>
      </c>
      <c r="T22" s="7">
        <v>61</v>
      </c>
      <c r="U22" s="7">
        <v>36</v>
      </c>
      <c r="V22" s="7">
        <v>15</v>
      </c>
      <c r="W22" s="7">
        <v>5</v>
      </c>
      <c r="X22" s="7">
        <v>0</v>
      </c>
      <c r="Y22" s="7">
        <v>0</v>
      </c>
      <c r="Z22" s="7">
        <f t="shared" si="1"/>
        <v>308</v>
      </c>
      <c r="AA22" s="7">
        <f t="shared" si="2"/>
        <v>1155</v>
      </c>
      <c r="AB22" s="7">
        <f t="shared" si="3"/>
        <v>425</v>
      </c>
      <c r="AC22" s="7">
        <f t="shared" si="4"/>
        <v>190</v>
      </c>
      <c r="AD22" s="7">
        <f t="shared" si="5"/>
        <v>56</v>
      </c>
      <c r="AE22" s="8">
        <f>80994/1888</f>
        <v>42.89936440677966</v>
      </c>
      <c r="AF22" s="7">
        <v>1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s="4" customFormat="1" ht="22.5" customHeight="1">
      <c r="A23" s="10" t="s">
        <v>44</v>
      </c>
      <c r="B23" s="3" t="s">
        <v>34</v>
      </c>
      <c r="C23" s="7">
        <f t="shared" si="0"/>
        <v>4675</v>
      </c>
      <c r="D23" s="7">
        <v>217</v>
      </c>
      <c r="E23" s="7">
        <v>285</v>
      </c>
      <c r="F23" s="7">
        <v>311</v>
      </c>
      <c r="G23" s="7">
        <v>326</v>
      </c>
      <c r="H23" s="7">
        <v>277</v>
      </c>
      <c r="I23" s="7">
        <v>236</v>
      </c>
      <c r="J23" s="7">
        <v>265</v>
      </c>
      <c r="K23" s="7">
        <v>301</v>
      </c>
      <c r="L23" s="7">
        <v>357</v>
      </c>
      <c r="M23" s="7">
        <v>447</v>
      </c>
      <c r="N23" s="7">
        <v>336</v>
      </c>
      <c r="O23" s="7">
        <v>274</v>
      </c>
      <c r="P23" s="7">
        <v>248</v>
      </c>
      <c r="Q23" s="7">
        <v>271</v>
      </c>
      <c r="R23" s="7">
        <v>203</v>
      </c>
      <c r="S23" s="7">
        <v>145</v>
      </c>
      <c r="T23" s="7">
        <v>109</v>
      </c>
      <c r="U23" s="7">
        <v>43</v>
      </c>
      <c r="V23" s="7">
        <v>21</v>
      </c>
      <c r="W23" s="7">
        <v>3</v>
      </c>
      <c r="X23" s="7">
        <v>0</v>
      </c>
      <c r="Y23" s="7">
        <v>0</v>
      </c>
      <c r="Z23" s="7">
        <f t="shared" si="1"/>
        <v>813</v>
      </c>
      <c r="AA23" s="7">
        <f t="shared" si="2"/>
        <v>3067</v>
      </c>
      <c r="AB23" s="7">
        <f t="shared" si="3"/>
        <v>795</v>
      </c>
      <c r="AC23" s="7">
        <f t="shared" si="4"/>
        <v>321</v>
      </c>
      <c r="AD23" s="7">
        <f t="shared" si="5"/>
        <v>67</v>
      </c>
      <c r="AE23" s="8">
        <f>186846/4675</f>
        <v>39.96705882352941</v>
      </c>
      <c r="AF23" s="7">
        <v>2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s="4" customFormat="1" ht="22.5" customHeight="1">
      <c r="A24" s="11"/>
      <c r="B24" s="3" t="s">
        <v>35</v>
      </c>
      <c r="C24" s="7">
        <f t="shared" si="0"/>
        <v>2199</v>
      </c>
      <c r="D24" s="7">
        <v>100</v>
      </c>
      <c r="E24" s="7">
        <v>150</v>
      </c>
      <c r="F24" s="7">
        <v>172</v>
      </c>
      <c r="G24" s="7">
        <v>149</v>
      </c>
      <c r="H24" s="7">
        <v>125</v>
      </c>
      <c r="I24" s="7">
        <v>117</v>
      </c>
      <c r="J24" s="7">
        <v>129</v>
      </c>
      <c r="K24" s="7">
        <v>142</v>
      </c>
      <c r="L24" s="7">
        <v>165</v>
      </c>
      <c r="M24" s="7">
        <v>210</v>
      </c>
      <c r="N24" s="7">
        <v>179</v>
      </c>
      <c r="O24" s="7">
        <v>132</v>
      </c>
      <c r="P24" s="7">
        <v>106</v>
      </c>
      <c r="Q24" s="7">
        <v>123</v>
      </c>
      <c r="R24" s="7">
        <v>79</v>
      </c>
      <c r="S24" s="7">
        <v>61</v>
      </c>
      <c r="T24" s="7">
        <v>44</v>
      </c>
      <c r="U24" s="7">
        <v>13</v>
      </c>
      <c r="V24" s="7">
        <v>3</v>
      </c>
      <c r="W24" s="7">
        <v>0</v>
      </c>
      <c r="X24" s="7">
        <v>0</v>
      </c>
      <c r="Y24" s="7">
        <v>0</v>
      </c>
      <c r="Z24" s="7">
        <f t="shared" si="1"/>
        <v>422</v>
      </c>
      <c r="AA24" s="7">
        <f t="shared" si="2"/>
        <v>1454</v>
      </c>
      <c r="AB24" s="7">
        <f t="shared" si="3"/>
        <v>323</v>
      </c>
      <c r="AC24" s="7">
        <f t="shared" si="4"/>
        <v>121</v>
      </c>
      <c r="AD24" s="7">
        <f t="shared" si="5"/>
        <v>16</v>
      </c>
      <c r="AE24" s="8">
        <f>84851/2199</f>
        <v>38.58617553433379</v>
      </c>
      <c r="AF24" s="7">
        <v>0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s="4" customFormat="1" ht="22.5" customHeight="1">
      <c r="A25" s="12"/>
      <c r="B25" s="3" t="s">
        <v>36</v>
      </c>
      <c r="C25" s="7">
        <f t="shared" si="0"/>
        <v>2476</v>
      </c>
      <c r="D25" s="7">
        <v>117</v>
      </c>
      <c r="E25" s="7">
        <v>135</v>
      </c>
      <c r="F25" s="7">
        <v>139</v>
      </c>
      <c r="G25" s="7">
        <v>177</v>
      </c>
      <c r="H25" s="7">
        <v>152</v>
      </c>
      <c r="I25" s="7">
        <v>119</v>
      </c>
      <c r="J25" s="7">
        <v>136</v>
      </c>
      <c r="K25" s="7">
        <v>159</v>
      </c>
      <c r="L25" s="7">
        <v>192</v>
      </c>
      <c r="M25" s="7">
        <v>237</v>
      </c>
      <c r="N25" s="7">
        <v>157</v>
      </c>
      <c r="O25" s="7">
        <v>142</v>
      </c>
      <c r="P25" s="7">
        <v>142</v>
      </c>
      <c r="Q25" s="7">
        <v>148</v>
      </c>
      <c r="R25" s="7">
        <v>124</v>
      </c>
      <c r="S25" s="7">
        <v>84</v>
      </c>
      <c r="T25" s="7">
        <v>65</v>
      </c>
      <c r="U25" s="7">
        <v>30</v>
      </c>
      <c r="V25" s="7">
        <v>18</v>
      </c>
      <c r="W25" s="7">
        <v>3</v>
      </c>
      <c r="X25" s="7">
        <v>0</v>
      </c>
      <c r="Y25" s="7">
        <v>0</v>
      </c>
      <c r="Z25" s="7">
        <f t="shared" si="1"/>
        <v>391</v>
      </c>
      <c r="AA25" s="7">
        <f t="shared" si="2"/>
        <v>1613</v>
      </c>
      <c r="AB25" s="7">
        <f t="shared" si="3"/>
        <v>472</v>
      </c>
      <c r="AC25" s="7">
        <f t="shared" si="4"/>
        <v>200</v>
      </c>
      <c r="AD25" s="7">
        <f t="shared" si="5"/>
        <v>51</v>
      </c>
      <c r="AE25" s="8">
        <f>101995/2476</f>
        <v>41.19345718901454</v>
      </c>
      <c r="AF25" s="7">
        <v>2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s="4" customFormat="1" ht="22.5" customHeight="1">
      <c r="A26" s="10" t="s">
        <v>45</v>
      </c>
      <c r="B26" s="3" t="s">
        <v>34</v>
      </c>
      <c r="C26" s="7">
        <f t="shared" si="0"/>
        <v>4561</v>
      </c>
      <c r="D26" s="7">
        <v>155</v>
      </c>
      <c r="E26" s="7">
        <v>258</v>
      </c>
      <c r="F26" s="7">
        <v>292</v>
      </c>
      <c r="G26" s="7">
        <v>278</v>
      </c>
      <c r="H26" s="7">
        <v>263</v>
      </c>
      <c r="I26" s="7">
        <v>230</v>
      </c>
      <c r="J26" s="7">
        <v>205</v>
      </c>
      <c r="K26" s="7">
        <v>276</v>
      </c>
      <c r="L26" s="7">
        <v>325</v>
      </c>
      <c r="M26" s="7">
        <v>365</v>
      </c>
      <c r="N26" s="7">
        <v>323</v>
      </c>
      <c r="O26" s="7">
        <v>300</v>
      </c>
      <c r="P26" s="7">
        <v>351</v>
      </c>
      <c r="Q26" s="7">
        <v>331</v>
      </c>
      <c r="R26" s="7">
        <v>249</v>
      </c>
      <c r="S26" s="7">
        <v>166</v>
      </c>
      <c r="T26" s="7">
        <v>110</v>
      </c>
      <c r="U26" s="7">
        <v>69</v>
      </c>
      <c r="V26" s="7">
        <v>12</v>
      </c>
      <c r="W26" s="7">
        <v>3</v>
      </c>
      <c r="X26" s="7">
        <v>0</v>
      </c>
      <c r="Y26" s="7">
        <v>0</v>
      </c>
      <c r="Z26" s="7">
        <f t="shared" si="1"/>
        <v>705</v>
      </c>
      <c r="AA26" s="7">
        <f t="shared" si="2"/>
        <v>2916</v>
      </c>
      <c r="AB26" s="7">
        <f t="shared" si="3"/>
        <v>940</v>
      </c>
      <c r="AC26" s="7">
        <f t="shared" si="4"/>
        <v>360</v>
      </c>
      <c r="AD26" s="7">
        <f t="shared" si="5"/>
        <v>84</v>
      </c>
      <c r="AE26" s="8">
        <f>194772/4561</f>
        <v>42.70379302784477</v>
      </c>
      <c r="AF26" s="7">
        <v>13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s="4" customFormat="1" ht="22.5" customHeight="1">
      <c r="A27" s="11"/>
      <c r="B27" s="3" t="s">
        <v>35</v>
      </c>
      <c r="C27" s="7">
        <f t="shared" si="0"/>
        <v>2161</v>
      </c>
      <c r="D27" s="7">
        <v>79</v>
      </c>
      <c r="E27" s="7">
        <v>126</v>
      </c>
      <c r="F27" s="7">
        <v>141</v>
      </c>
      <c r="G27" s="7">
        <v>131</v>
      </c>
      <c r="H27" s="7">
        <v>128</v>
      </c>
      <c r="I27" s="7">
        <v>118</v>
      </c>
      <c r="J27" s="7">
        <v>95</v>
      </c>
      <c r="K27" s="7">
        <v>133</v>
      </c>
      <c r="L27" s="7">
        <v>171</v>
      </c>
      <c r="M27" s="7">
        <v>175</v>
      </c>
      <c r="N27" s="7">
        <v>144</v>
      </c>
      <c r="O27" s="7">
        <v>145</v>
      </c>
      <c r="P27" s="7">
        <v>165</v>
      </c>
      <c r="Q27" s="7">
        <v>159</v>
      </c>
      <c r="R27" s="7">
        <v>108</v>
      </c>
      <c r="S27" s="7">
        <v>71</v>
      </c>
      <c r="T27" s="7">
        <v>41</v>
      </c>
      <c r="U27" s="7">
        <v>27</v>
      </c>
      <c r="V27" s="7">
        <v>3</v>
      </c>
      <c r="W27" s="7">
        <v>1</v>
      </c>
      <c r="X27" s="7">
        <v>0</v>
      </c>
      <c r="Y27" s="7">
        <v>0</v>
      </c>
      <c r="Z27" s="7">
        <f t="shared" si="1"/>
        <v>346</v>
      </c>
      <c r="AA27" s="7">
        <f t="shared" si="2"/>
        <v>1405</v>
      </c>
      <c r="AB27" s="7">
        <f t="shared" si="3"/>
        <v>410</v>
      </c>
      <c r="AC27" s="7">
        <f t="shared" si="4"/>
        <v>143</v>
      </c>
      <c r="AD27" s="7">
        <f t="shared" si="5"/>
        <v>31</v>
      </c>
      <c r="AE27" s="8">
        <f>90248/2161</f>
        <v>41.762147154095324</v>
      </c>
      <c r="AF27" s="7">
        <v>7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s="4" customFormat="1" ht="22.5" customHeight="1">
      <c r="A28" s="12"/>
      <c r="B28" s="3" t="s">
        <v>36</v>
      </c>
      <c r="C28" s="7">
        <f t="shared" si="0"/>
        <v>2400</v>
      </c>
      <c r="D28" s="7">
        <v>76</v>
      </c>
      <c r="E28" s="7">
        <v>132</v>
      </c>
      <c r="F28" s="7">
        <v>151</v>
      </c>
      <c r="G28" s="7">
        <v>147</v>
      </c>
      <c r="H28" s="7">
        <v>135</v>
      </c>
      <c r="I28" s="7">
        <v>112</v>
      </c>
      <c r="J28" s="7">
        <v>110</v>
      </c>
      <c r="K28" s="7">
        <v>143</v>
      </c>
      <c r="L28" s="7">
        <v>154</v>
      </c>
      <c r="M28" s="7">
        <v>190</v>
      </c>
      <c r="N28" s="7">
        <v>179</v>
      </c>
      <c r="O28" s="7">
        <v>155</v>
      </c>
      <c r="P28" s="7">
        <v>186</v>
      </c>
      <c r="Q28" s="7">
        <v>172</v>
      </c>
      <c r="R28" s="7">
        <v>141</v>
      </c>
      <c r="S28" s="7">
        <v>95</v>
      </c>
      <c r="T28" s="7">
        <v>69</v>
      </c>
      <c r="U28" s="7">
        <v>42</v>
      </c>
      <c r="V28" s="7">
        <v>9</v>
      </c>
      <c r="W28" s="7">
        <v>2</v>
      </c>
      <c r="X28" s="7">
        <v>0</v>
      </c>
      <c r="Y28" s="7">
        <v>0</v>
      </c>
      <c r="Z28" s="7">
        <f t="shared" si="1"/>
        <v>359</v>
      </c>
      <c r="AA28" s="7">
        <f t="shared" si="2"/>
        <v>1511</v>
      </c>
      <c r="AB28" s="7">
        <f t="shared" si="3"/>
        <v>530</v>
      </c>
      <c r="AC28" s="7">
        <f t="shared" si="4"/>
        <v>217</v>
      </c>
      <c r="AD28" s="7">
        <f t="shared" si="5"/>
        <v>53</v>
      </c>
      <c r="AE28" s="8">
        <f>104524/2400</f>
        <v>43.55166666666667</v>
      </c>
      <c r="AF28" s="7">
        <v>6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s="4" customFormat="1" ht="22.5" customHeight="1">
      <c r="A29" s="10" t="s">
        <v>46</v>
      </c>
      <c r="B29" s="3" t="s">
        <v>34</v>
      </c>
      <c r="C29" s="7">
        <f t="shared" si="0"/>
        <v>687</v>
      </c>
      <c r="D29" s="7">
        <v>20</v>
      </c>
      <c r="E29" s="7">
        <v>23</v>
      </c>
      <c r="F29" s="7">
        <v>44</v>
      </c>
      <c r="G29" s="7">
        <v>56</v>
      </c>
      <c r="H29" s="7">
        <v>34</v>
      </c>
      <c r="I29" s="7">
        <v>27</v>
      </c>
      <c r="J29" s="7">
        <v>19</v>
      </c>
      <c r="K29" s="7">
        <v>27</v>
      </c>
      <c r="L29" s="7">
        <v>55</v>
      </c>
      <c r="M29" s="7">
        <v>46</v>
      </c>
      <c r="N29" s="7">
        <v>39</v>
      </c>
      <c r="O29" s="7">
        <v>65</v>
      </c>
      <c r="P29" s="7">
        <v>50</v>
      </c>
      <c r="Q29" s="7">
        <v>48</v>
      </c>
      <c r="R29" s="7">
        <v>41</v>
      </c>
      <c r="S29" s="7">
        <v>42</v>
      </c>
      <c r="T29" s="7">
        <v>29</v>
      </c>
      <c r="U29" s="7">
        <v>20</v>
      </c>
      <c r="V29" s="7">
        <v>1</v>
      </c>
      <c r="W29" s="7">
        <v>1</v>
      </c>
      <c r="X29" s="7">
        <v>0</v>
      </c>
      <c r="Y29" s="7">
        <v>0</v>
      </c>
      <c r="Z29" s="7">
        <f t="shared" si="1"/>
        <v>87</v>
      </c>
      <c r="AA29" s="7">
        <f t="shared" si="2"/>
        <v>418</v>
      </c>
      <c r="AB29" s="7">
        <f t="shared" si="3"/>
        <v>182</v>
      </c>
      <c r="AC29" s="7">
        <f t="shared" si="4"/>
        <v>93</v>
      </c>
      <c r="AD29" s="7">
        <f t="shared" si="5"/>
        <v>22</v>
      </c>
      <c r="AE29" s="8">
        <f>31810/687</f>
        <v>46.30276564774381</v>
      </c>
      <c r="AF29" s="7">
        <v>0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s="4" customFormat="1" ht="22.5" customHeight="1">
      <c r="A30" s="11"/>
      <c r="B30" s="3" t="s">
        <v>35</v>
      </c>
      <c r="C30" s="7">
        <f t="shared" si="0"/>
        <v>312</v>
      </c>
      <c r="D30" s="7">
        <v>9</v>
      </c>
      <c r="E30" s="7">
        <v>17</v>
      </c>
      <c r="F30" s="7">
        <v>20</v>
      </c>
      <c r="G30" s="7">
        <v>24</v>
      </c>
      <c r="H30" s="7">
        <v>10</v>
      </c>
      <c r="I30" s="7">
        <v>13</v>
      </c>
      <c r="J30" s="7">
        <v>12</v>
      </c>
      <c r="K30" s="7">
        <v>12</v>
      </c>
      <c r="L30" s="7">
        <v>28</v>
      </c>
      <c r="M30" s="7">
        <v>21</v>
      </c>
      <c r="N30" s="7">
        <v>20</v>
      </c>
      <c r="O30" s="7">
        <v>26</v>
      </c>
      <c r="P30" s="7">
        <v>25</v>
      </c>
      <c r="Q30" s="7">
        <v>26</v>
      </c>
      <c r="R30" s="7">
        <v>17</v>
      </c>
      <c r="S30" s="7">
        <v>17</v>
      </c>
      <c r="T30" s="7">
        <v>8</v>
      </c>
      <c r="U30" s="7">
        <v>7</v>
      </c>
      <c r="V30" s="7">
        <v>0</v>
      </c>
      <c r="W30" s="7">
        <v>0</v>
      </c>
      <c r="X30" s="7">
        <v>0</v>
      </c>
      <c r="Y30" s="7">
        <v>0</v>
      </c>
      <c r="Z30" s="7">
        <f t="shared" si="1"/>
        <v>46</v>
      </c>
      <c r="AA30" s="7">
        <f t="shared" si="2"/>
        <v>191</v>
      </c>
      <c r="AB30" s="7">
        <f t="shared" si="3"/>
        <v>75</v>
      </c>
      <c r="AC30" s="7">
        <f t="shared" si="4"/>
        <v>32</v>
      </c>
      <c r="AD30" s="7">
        <f t="shared" si="5"/>
        <v>7</v>
      </c>
      <c r="AE30" s="8">
        <f>13985/312</f>
        <v>44.82371794871795</v>
      </c>
      <c r="AF30" s="7">
        <v>0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s="4" customFormat="1" ht="22.5" customHeight="1">
      <c r="A31" s="12"/>
      <c r="B31" s="3" t="s">
        <v>36</v>
      </c>
      <c r="C31" s="7">
        <f t="shared" si="0"/>
        <v>375</v>
      </c>
      <c r="D31" s="7">
        <v>11</v>
      </c>
      <c r="E31" s="7">
        <v>6</v>
      </c>
      <c r="F31" s="7">
        <v>24</v>
      </c>
      <c r="G31" s="7">
        <v>32</v>
      </c>
      <c r="H31" s="7">
        <v>24</v>
      </c>
      <c r="I31" s="7">
        <v>14</v>
      </c>
      <c r="J31" s="7">
        <v>7</v>
      </c>
      <c r="K31" s="7">
        <v>15</v>
      </c>
      <c r="L31" s="7">
        <v>27</v>
      </c>
      <c r="M31" s="7">
        <v>25</v>
      </c>
      <c r="N31" s="7">
        <v>19</v>
      </c>
      <c r="O31" s="7">
        <v>39</v>
      </c>
      <c r="P31" s="7">
        <v>25</v>
      </c>
      <c r="Q31" s="7">
        <v>22</v>
      </c>
      <c r="R31" s="7">
        <v>24</v>
      </c>
      <c r="S31" s="7">
        <v>25</v>
      </c>
      <c r="T31" s="7">
        <v>21</v>
      </c>
      <c r="U31" s="7">
        <v>13</v>
      </c>
      <c r="V31" s="7">
        <v>1</v>
      </c>
      <c r="W31" s="7">
        <v>1</v>
      </c>
      <c r="X31" s="7">
        <v>0</v>
      </c>
      <c r="Y31" s="7">
        <v>0</v>
      </c>
      <c r="Z31" s="7">
        <f t="shared" si="1"/>
        <v>41</v>
      </c>
      <c r="AA31" s="7">
        <f t="shared" si="2"/>
        <v>227</v>
      </c>
      <c r="AB31" s="7">
        <f t="shared" si="3"/>
        <v>107</v>
      </c>
      <c r="AC31" s="7">
        <f t="shared" si="4"/>
        <v>61</v>
      </c>
      <c r="AD31" s="7">
        <f t="shared" si="5"/>
        <v>15</v>
      </c>
      <c r="AE31" s="8">
        <f>17825/375</f>
        <v>47.53333333333333</v>
      </c>
      <c r="AF31" s="7">
        <v>0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s="4" customFormat="1" ht="22.5" customHeight="1">
      <c r="A32" s="10" t="s">
        <v>3</v>
      </c>
      <c r="B32" s="3" t="s">
        <v>34</v>
      </c>
      <c r="C32" s="5">
        <f aca="true" t="shared" si="6" ref="C32:AD34">SUM(C5+C8+C11+C14+C17+C20+C23+C26+C29)</f>
        <v>24433</v>
      </c>
      <c r="D32" s="5">
        <f t="shared" si="6"/>
        <v>1185</v>
      </c>
      <c r="E32" s="5">
        <f t="shared" si="6"/>
        <v>1421</v>
      </c>
      <c r="F32" s="5">
        <f t="shared" si="6"/>
        <v>1538</v>
      </c>
      <c r="G32" s="5">
        <f t="shared" si="6"/>
        <v>1515</v>
      </c>
      <c r="H32" s="5">
        <f t="shared" si="6"/>
        <v>1346</v>
      </c>
      <c r="I32" s="5">
        <f t="shared" si="6"/>
        <v>1282</v>
      </c>
      <c r="J32" s="5">
        <f t="shared" si="6"/>
        <v>1354</v>
      </c>
      <c r="K32" s="5">
        <f t="shared" si="6"/>
        <v>1574</v>
      </c>
      <c r="L32" s="5">
        <f t="shared" si="6"/>
        <v>1743</v>
      </c>
      <c r="M32" s="5">
        <f t="shared" si="6"/>
        <v>2033</v>
      </c>
      <c r="N32" s="5">
        <f t="shared" si="6"/>
        <v>1637</v>
      </c>
      <c r="O32" s="5">
        <f t="shared" si="6"/>
        <v>1524</v>
      </c>
      <c r="P32" s="5">
        <f t="shared" si="6"/>
        <v>1658</v>
      </c>
      <c r="Q32" s="5">
        <f t="shared" si="6"/>
        <v>1579</v>
      </c>
      <c r="R32" s="5">
        <f t="shared" si="6"/>
        <v>1198</v>
      </c>
      <c r="S32" s="5">
        <f t="shared" si="6"/>
        <v>858</v>
      </c>
      <c r="T32" s="5">
        <f t="shared" si="6"/>
        <v>583</v>
      </c>
      <c r="U32" s="5">
        <f t="shared" si="6"/>
        <v>298</v>
      </c>
      <c r="V32" s="5">
        <f t="shared" si="6"/>
        <v>82</v>
      </c>
      <c r="W32" s="5">
        <f t="shared" si="6"/>
        <v>23</v>
      </c>
      <c r="X32" s="5">
        <f t="shared" si="6"/>
        <v>1</v>
      </c>
      <c r="Y32" s="5">
        <f t="shared" si="6"/>
        <v>1</v>
      </c>
      <c r="Z32" s="16">
        <f>SUM(D32:F32)</f>
        <v>4144</v>
      </c>
      <c r="AA32" s="7">
        <f t="shared" si="2"/>
        <v>15666</v>
      </c>
      <c r="AB32" s="7">
        <f t="shared" si="3"/>
        <v>4622</v>
      </c>
      <c r="AC32" s="7">
        <f t="shared" si="4"/>
        <v>1845</v>
      </c>
      <c r="AD32" s="7">
        <f t="shared" si="5"/>
        <v>404</v>
      </c>
      <c r="AE32" s="9">
        <f>1006586/24433</f>
        <v>41.19780624565137</v>
      </c>
      <c r="AF32" s="5">
        <f>SUM(AF5+AF8+AF11+AF14+AF17+AF20+AF23+AF26+AF29)</f>
        <v>48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s="4" customFormat="1" ht="22.5" customHeight="1">
      <c r="A33" s="11"/>
      <c r="B33" s="3" t="s">
        <v>35</v>
      </c>
      <c r="C33" s="5">
        <f>SUM(C6+C9+C12+C15+C18+C21+C24+C27+C30)</f>
        <v>11518</v>
      </c>
      <c r="D33" s="5">
        <f t="shared" si="6"/>
        <v>596</v>
      </c>
      <c r="E33" s="5">
        <f>SUM(E6+E9+E12+E15+E18+E21+E24+E27+E30)</f>
        <v>750</v>
      </c>
      <c r="F33" s="5">
        <f t="shared" si="6"/>
        <v>790</v>
      </c>
      <c r="G33" s="5">
        <f t="shared" si="6"/>
        <v>714</v>
      </c>
      <c r="H33" s="5">
        <f t="shared" si="6"/>
        <v>607</v>
      </c>
      <c r="I33" s="5">
        <f t="shared" si="6"/>
        <v>599</v>
      </c>
      <c r="J33" s="5">
        <f t="shared" si="6"/>
        <v>644</v>
      </c>
      <c r="K33" s="5">
        <f t="shared" si="6"/>
        <v>783</v>
      </c>
      <c r="L33" s="5">
        <f t="shared" si="6"/>
        <v>870</v>
      </c>
      <c r="M33" s="5">
        <f t="shared" si="6"/>
        <v>990</v>
      </c>
      <c r="N33" s="5">
        <f t="shared" si="6"/>
        <v>784</v>
      </c>
      <c r="O33" s="5">
        <f t="shared" si="6"/>
        <v>707</v>
      </c>
      <c r="P33" s="5">
        <f t="shared" si="6"/>
        <v>772</v>
      </c>
      <c r="Q33" s="5">
        <f t="shared" si="6"/>
        <v>726</v>
      </c>
      <c r="R33" s="5">
        <f t="shared" si="6"/>
        <v>482</v>
      </c>
      <c r="S33" s="5">
        <f t="shared" si="6"/>
        <v>361</v>
      </c>
      <c r="T33" s="5">
        <f t="shared" si="6"/>
        <v>221</v>
      </c>
      <c r="U33" s="5">
        <f t="shared" si="6"/>
        <v>99</v>
      </c>
      <c r="V33" s="5">
        <f t="shared" si="6"/>
        <v>19</v>
      </c>
      <c r="W33" s="5">
        <f t="shared" si="6"/>
        <v>2</v>
      </c>
      <c r="X33" s="5">
        <f t="shared" si="6"/>
        <v>1</v>
      </c>
      <c r="Y33" s="5">
        <f t="shared" si="6"/>
        <v>1</v>
      </c>
      <c r="Z33" s="7">
        <f t="shared" si="1"/>
        <v>2136</v>
      </c>
      <c r="AA33" s="7">
        <f t="shared" si="2"/>
        <v>7470</v>
      </c>
      <c r="AB33" s="7">
        <f t="shared" si="3"/>
        <v>1911</v>
      </c>
      <c r="AC33" s="7">
        <f t="shared" si="4"/>
        <v>703</v>
      </c>
      <c r="AD33" s="7">
        <f t="shared" si="5"/>
        <v>121</v>
      </c>
      <c r="AE33" s="9">
        <f>458642/11518</f>
        <v>39.81958673380795</v>
      </c>
      <c r="AF33" s="5">
        <f>SUM(AF6+AF9+AF12+AF15+AF18+AF21+AF24+AF27+AF30)</f>
        <v>21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s="4" customFormat="1" ht="22.5" customHeight="1">
      <c r="A34" s="12"/>
      <c r="B34" s="3" t="s">
        <v>36</v>
      </c>
      <c r="C34" s="5">
        <f>SUM(C7+C10+C13+C16+C19+C22+C25+C28+C31)</f>
        <v>12915</v>
      </c>
      <c r="D34" s="5">
        <f t="shared" si="6"/>
        <v>589</v>
      </c>
      <c r="E34" s="5">
        <f t="shared" si="6"/>
        <v>671</v>
      </c>
      <c r="F34" s="5">
        <f t="shared" si="6"/>
        <v>748</v>
      </c>
      <c r="G34" s="5">
        <f t="shared" si="6"/>
        <v>801</v>
      </c>
      <c r="H34" s="5">
        <f t="shared" si="6"/>
        <v>739</v>
      </c>
      <c r="I34" s="5">
        <f t="shared" si="6"/>
        <v>683</v>
      </c>
      <c r="J34" s="5">
        <f t="shared" si="6"/>
        <v>710</v>
      </c>
      <c r="K34" s="5">
        <f t="shared" si="6"/>
        <v>791</v>
      </c>
      <c r="L34" s="5">
        <f t="shared" si="6"/>
        <v>873</v>
      </c>
      <c r="M34" s="5">
        <f t="shared" si="6"/>
        <v>1043</v>
      </c>
      <c r="N34" s="5">
        <f t="shared" si="6"/>
        <v>853</v>
      </c>
      <c r="O34" s="5">
        <f t="shared" si="6"/>
        <v>817</v>
      </c>
      <c r="P34" s="5">
        <f t="shared" si="6"/>
        <v>886</v>
      </c>
      <c r="Q34" s="5">
        <f t="shared" si="6"/>
        <v>853</v>
      </c>
      <c r="R34" s="5">
        <f t="shared" si="6"/>
        <v>716</v>
      </c>
      <c r="S34" s="5">
        <f t="shared" si="6"/>
        <v>497</v>
      </c>
      <c r="T34" s="5">
        <f t="shared" si="6"/>
        <v>362</v>
      </c>
      <c r="U34" s="5">
        <f t="shared" si="6"/>
        <v>199</v>
      </c>
      <c r="V34" s="5">
        <f t="shared" si="6"/>
        <v>63</v>
      </c>
      <c r="W34" s="5">
        <f t="shared" si="6"/>
        <v>21</v>
      </c>
      <c r="X34" s="5">
        <f>SUM(X7+X10+X13+X16+X19+X22+X25+X28+X31)</f>
        <v>0</v>
      </c>
      <c r="Y34" s="5">
        <f t="shared" si="6"/>
        <v>0</v>
      </c>
      <c r="Z34" s="7">
        <f t="shared" si="1"/>
        <v>2008</v>
      </c>
      <c r="AA34" s="7">
        <f t="shared" si="2"/>
        <v>8196</v>
      </c>
      <c r="AB34" s="7">
        <f t="shared" si="3"/>
        <v>2711</v>
      </c>
      <c r="AC34" s="7">
        <f t="shared" si="4"/>
        <v>1142</v>
      </c>
      <c r="AD34" s="7">
        <f t="shared" si="5"/>
        <v>283</v>
      </c>
      <c r="AE34" s="9">
        <f>547944/12915</f>
        <v>42.42694541231127</v>
      </c>
      <c r="AF34" s="5">
        <f>SUM(AF7+AF10+AF13+AF16+AF19+AF22+AF25+AF28+AF31)</f>
        <v>27</v>
      </c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ht="22.5" customHeight="1"/>
    <row r="36" ht="22.5" customHeight="1"/>
    <row r="37" ht="22.5" customHeight="1"/>
  </sheetData>
  <sheetProtection/>
  <mergeCells count="10">
    <mergeCell ref="A23:A25"/>
    <mergeCell ref="A26:A28"/>
    <mergeCell ref="A29:A31"/>
    <mergeCell ref="A32:A34"/>
    <mergeCell ref="A5:A7"/>
    <mergeCell ref="A8:A10"/>
    <mergeCell ref="A11:A13"/>
    <mergeCell ref="A14:A16"/>
    <mergeCell ref="A17:A19"/>
    <mergeCell ref="A20:A22"/>
  </mergeCells>
  <printOptions/>
  <pageMargins left="0.7" right="0.7" top="0.75" bottom="0.75" header="0.3" footer="0.3"/>
  <pageSetup horizontalDpi="600" verticalDpi="600" orientation="portrait" paperSize="9" r:id="rId1"/>
  <ignoredErrors>
    <ignoredError sqref="AC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HJPC6137</cp:lastModifiedBy>
  <cp:lastPrinted>2007-03-02T00:22:19Z</cp:lastPrinted>
  <dcterms:created xsi:type="dcterms:W3CDTF">2007-03-01T23:55:36Z</dcterms:created>
  <dcterms:modified xsi:type="dcterms:W3CDTF">2014-10-08T04:30:22Z</dcterms:modified>
  <cp:category/>
  <cp:version/>
  <cp:contentType/>
  <cp:contentStatus/>
</cp:coreProperties>
</file>